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C33618B4-7E2F-452A-BC91-33A1829A4D35}" xr6:coauthVersionLast="47" xr6:coauthVersionMax="47" xr10:uidLastSave="{00000000-0000-0000-0000-000000000000}"/>
  <bookViews>
    <workbookView xWindow="750" yWindow="1395" windowWidth="21600" windowHeight="11295" tabRatio="940" activeTab="15" xr2:uid="{00000000-000D-0000-FFFF-FFFF00000000}"/>
  </bookViews>
  <sheets>
    <sheet name="目次" sheetId="2" r:id="rId1"/>
    <sheet name="Ⅲ-5-4" sheetId="58" r:id="rId2"/>
    <sheet name="Ⅲ-5-6" sheetId="59" r:id="rId3"/>
    <sheet name="Ⅲ-5-7-1" sheetId="60" r:id="rId4"/>
    <sheet name="Ⅲ-5-7-2" sheetId="61" r:id="rId5"/>
    <sheet name="Ⅲ-5-8" sheetId="62" r:id="rId6"/>
    <sheet name="Ⅲ-5-9" sheetId="63" r:id="rId7"/>
    <sheet name="Ⅲ-5-10" sheetId="64" r:id="rId8"/>
    <sheet name="Ⅲ-6-1" sheetId="65" r:id="rId9"/>
    <sheet name="Ⅲ-6-2" sheetId="66" r:id="rId10"/>
    <sheet name="Ⅲ-6-3" sheetId="67" r:id="rId11"/>
    <sheet name="Ⅲ-6-4" sheetId="68" r:id="rId12"/>
    <sheet name="Ⅲ-6-5" sheetId="69" r:id="rId13"/>
    <sheet name="Ⅲ-6-6" sheetId="70" r:id="rId14"/>
    <sheet name="Ⅲ-6-7" sheetId="71" r:id="rId15"/>
    <sheet name="目次 " sheetId="84" r:id="rId16"/>
    <sheet name="Ⅲ-8-1" sheetId="72" r:id="rId17"/>
    <sheet name="Ⅲ-8-2" sheetId="73" r:id="rId18"/>
    <sheet name="Ⅲ-8-3" sheetId="74" r:id="rId19"/>
    <sheet name="Ⅲ-8-4" sheetId="75" r:id="rId20"/>
    <sheet name="Ⅲ-8-5" sheetId="76" r:id="rId21"/>
    <sheet name="Ⅲ-9-1" sheetId="77" r:id="rId22"/>
    <sheet name="Ⅲ-9-2" sheetId="78" r:id="rId23"/>
    <sheet name="Ⅲ-9-4" sheetId="80" r:id="rId24"/>
    <sheet name="Ⅲ-11-1" sheetId="81" r:id="rId25"/>
    <sheet name="Ⅲ-11-2,3" sheetId="82" r:id="rId26"/>
    <sheet name="Ⅲ-11-4,5" sheetId="83" r:id="rId27"/>
  </sheets>
  <externalReferences>
    <externalReference r:id="rId28"/>
    <externalReference r:id="rId29"/>
    <externalReference r:id="rId30"/>
    <externalReference r:id="rId31"/>
    <externalReference r:id="rId32"/>
    <externalReference r:id="rId33"/>
  </externalReferences>
  <definedNames>
    <definedName name="_xlnm.Print_Area" localSheetId="24">'Ⅲ-11-1'!$A$1:$O$47</definedName>
    <definedName name="_xlnm.Print_Area" localSheetId="25">'Ⅲ-11-2,3'!$A$1:$V$47</definedName>
    <definedName name="_xlnm.Print_Area" localSheetId="26">'Ⅲ-11-4,5'!$A$1:$H$46</definedName>
    <definedName name="_xlnm.Print_Area" localSheetId="7">'Ⅲ-5-10'!$A$1:$H$21</definedName>
    <definedName name="_xlnm.Print_Area" localSheetId="1">'Ⅲ-5-4'!$A$1:$L$37</definedName>
    <definedName name="_xlnm.Print_Area" localSheetId="2">#N/A</definedName>
    <definedName name="_xlnm.Print_Area" localSheetId="3">'Ⅲ-5-7-1'!$A$1:$J$46</definedName>
    <definedName name="_xlnm.Print_Area" localSheetId="4">'Ⅲ-5-7-2'!$A$1:$J$46</definedName>
    <definedName name="_xlnm.Print_Area" localSheetId="5">'Ⅲ-5-8'!$A$1:$G$30</definedName>
    <definedName name="_xlnm.Print_Area" localSheetId="6">'Ⅲ-5-9'!$A$1:$G$37</definedName>
    <definedName name="_xlnm.Print_Area" localSheetId="8">'Ⅲ-6-1'!$B$2:$I$58</definedName>
    <definedName name="_xlnm.Print_Area" localSheetId="9">'Ⅲ-6-2'!$A$1:$S$33</definedName>
    <definedName name="_xlnm.Print_Area" localSheetId="10">'Ⅲ-6-3'!$B$1:$AD$38</definedName>
    <definedName name="_xlnm.Print_Area" localSheetId="13">'Ⅲ-6-6'!$A$1:$AL$27</definedName>
    <definedName name="_xlnm.Print_Area" localSheetId="16">'Ⅲ-8-1'!$A$1:$K$34</definedName>
    <definedName name="_xlnm.Print_Area" localSheetId="17">'Ⅲ-8-2'!$A$1:$K$43</definedName>
    <definedName name="_xlnm.Print_Area" localSheetId="18">'Ⅲ-8-3'!$A$1:$I$30</definedName>
    <definedName name="_xlnm.Print_Area" localSheetId="19">'Ⅲ-8-4'!$A$1:$H$340</definedName>
    <definedName name="_xlnm.Print_Area" localSheetId="21">'Ⅲ-9-1'!$A$1:$T$48</definedName>
    <definedName name="_xlnm.Print_Area" localSheetId="22">'Ⅲ-9-2'!$A$1:$P$37</definedName>
    <definedName name="_xlnm.Print_Area" localSheetId="23">'Ⅲ-9-4'!$A$1:$M$22</definedName>
    <definedName name="_xlnm.Print_Area" localSheetId="0">目次!$A$1:$C$34</definedName>
    <definedName name="_xlnm.Print_Area" localSheetId="15">'目次 '!$A$1:$C$34</definedName>
    <definedName name="_xlnm.Print_Area">#REF!</definedName>
    <definedName name="PRINT_AREA_MI">#REF!</definedName>
    <definedName name="Print_are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83" l="1"/>
  <c r="E48" i="83"/>
  <c r="H46" i="83"/>
  <c r="G46" i="83"/>
  <c r="F46" i="83"/>
  <c r="E46" i="83"/>
  <c r="D46" i="83"/>
  <c r="C46" i="83"/>
  <c r="E45" i="83"/>
  <c r="D45" i="83"/>
  <c r="C45" i="83"/>
  <c r="H44" i="83"/>
  <c r="H43" i="83"/>
  <c r="H45" i="83" s="1"/>
  <c r="H42" i="83"/>
  <c r="H41" i="83"/>
  <c r="H40" i="83"/>
  <c r="H39" i="83"/>
  <c r="H38" i="83"/>
  <c r="H37" i="83"/>
  <c r="H36" i="83"/>
  <c r="H35" i="83"/>
  <c r="H34" i="83"/>
  <c r="H33" i="83"/>
  <c r="N17" i="83"/>
  <c r="M17" i="83"/>
  <c r="O17" i="83" s="1"/>
  <c r="L17" i="83"/>
  <c r="AC98" i="82"/>
  <c r="AB98" i="82"/>
  <c r="AA98" i="82"/>
  <c r="Z98" i="82"/>
  <c r="AD98" i="82" s="1"/>
  <c r="Y98" i="82"/>
  <c r="X98" i="82"/>
  <c r="AD97" i="82"/>
  <c r="AD96" i="82"/>
  <c r="AD95" i="82"/>
  <c r="AD94" i="82"/>
  <c r="AD93" i="82"/>
  <c r="AD92" i="82"/>
  <c r="AD91" i="82"/>
  <c r="AD90" i="82"/>
  <c r="AD89" i="82"/>
  <c r="AD88" i="82"/>
  <c r="AC85" i="82"/>
  <c r="AB85" i="82"/>
  <c r="AA85" i="82"/>
  <c r="Z85" i="82"/>
  <c r="Y85" i="82"/>
  <c r="X85" i="82"/>
  <c r="AD85" i="82" s="1"/>
  <c r="AD84" i="82"/>
  <c r="AD83" i="82"/>
  <c r="AD82" i="82"/>
  <c r="AD81" i="82"/>
  <c r="AD80" i="82"/>
  <c r="AD79" i="82"/>
  <c r="AD78" i="82"/>
  <c r="AD77" i="82"/>
  <c r="AD76" i="82"/>
  <c r="AD75" i="82"/>
  <c r="AD72" i="82"/>
  <c r="AC72" i="82"/>
  <c r="Q24" i="82" s="1"/>
  <c r="S24" i="82" s="1"/>
  <c r="AH43" i="82" s="1"/>
  <c r="AB72" i="82"/>
  <c r="N24" i="82" s="1"/>
  <c r="P24" i="82" s="1"/>
  <c r="AH42" i="82" s="1"/>
  <c r="AA72" i="82"/>
  <c r="Z72" i="82"/>
  <c r="Y72" i="82"/>
  <c r="X72" i="82"/>
  <c r="AD71" i="82"/>
  <c r="AD70" i="82"/>
  <c r="AD69" i="82"/>
  <c r="AD68" i="82"/>
  <c r="AD67" i="82"/>
  <c r="AD66" i="82"/>
  <c r="AD65" i="82"/>
  <c r="AD64" i="82"/>
  <c r="AD63" i="82"/>
  <c r="AD62" i="82"/>
  <c r="AC59" i="82"/>
  <c r="AB59" i="82"/>
  <c r="AA59" i="82"/>
  <c r="Z59" i="82"/>
  <c r="Y59" i="82"/>
  <c r="X59" i="82"/>
  <c r="AD59" i="82" s="1"/>
  <c r="AD58" i="82"/>
  <c r="AD57" i="82"/>
  <c r="AD56" i="82"/>
  <c r="AD55" i="82"/>
  <c r="AD54" i="82"/>
  <c r="AD53" i="82"/>
  <c r="AD52" i="82"/>
  <c r="AD51" i="82"/>
  <c r="AD50" i="82"/>
  <c r="AD49" i="82"/>
  <c r="AJ43" i="82"/>
  <c r="AI43" i="82"/>
  <c r="AG43" i="82"/>
  <c r="AJ42" i="82"/>
  <c r="AG42" i="82"/>
  <c r="AL41" i="82"/>
  <c r="AJ41" i="82"/>
  <c r="AI41" i="82"/>
  <c r="AG41" i="82"/>
  <c r="AG40" i="82"/>
  <c r="AL39" i="82"/>
  <c r="AK39" i="82"/>
  <c r="AJ39" i="82"/>
  <c r="AI39" i="82"/>
  <c r="AG39" i="82"/>
  <c r="AK38" i="82"/>
  <c r="AI38" i="82"/>
  <c r="AG38" i="82"/>
  <c r="U28" i="82"/>
  <c r="V28" i="82" s="1"/>
  <c r="T28" i="82"/>
  <c r="S28" i="82"/>
  <c r="AL43" i="82" s="1"/>
  <c r="P28" i="82"/>
  <c r="AL42" i="82" s="1"/>
  <c r="M28" i="82"/>
  <c r="J28" i="82"/>
  <c r="AL40" i="82" s="1"/>
  <c r="G28" i="82"/>
  <c r="D28" i="82"/>
  <c r="AL38" i="82" s="1"/>
  <c r="V27" i="82"/>
  <c r="U27" i="82"/>
  <c r="T27" i="82"/>
  <c r="S27" i="82"/>
  <c r="AK43" i="82" s="1"/>
  <c r="P27" i="82"/>
  <c r="AK42" i="82" s="1"/>
  <c r="M27" i="82"/>
  <c r="AK41" i="82" s="1"/>
  <c r="J27" i="82"/>
  <c r="AK40" i="82" s="1"/>
  <c r="G27" i="82"/>
  <c r="D27" i="82"/>
  <c r="U26" i="82"/>
  <c r="V26" i="82" s="1"/>
  <c r="T26" i="82"/>
  <c r="S26" i="82"/>
  <c r="P26" i="82"/>
  <c r="M26" i="82"/>
  <c r="J26" i="82"/>
  <c r="AJ40" i="82" s="1"/>
  <c r="G26" i="82"/>
  <c r="D26" i="82"/>
  <c r="AJ38" i="82" s="1"/>
  <c r="V25" i="82"/>
  <c r="U25" i="82"/>
  <c r="T25" i="82"/>
  <c r="S25" i="82"/>
  <c r="P25" i="82"/>
  <c r="AI42" i="82" s="1"/>
  <c r="M25" i="82"/>
  <c r="J25" i="82"/>
  <c r="AI40" i="82" s="1"/>
  <c r="G25" i="82"/>
  <c r="D25" i="82"/>
  <c r="U24" i="82"/>
  <c r="K24" i="82"/>
  <c r="M24" i="82" s="1"/>
  <c r="AH41" i="82" s="1"/>
  <c r="J24" i="82"/>
  <c r="AH40" i="82" s="1"/>
  <c r="H24" i="82"/>
  <c r="E24" i="82"/>
  <c r="G24" i="82" s="1"/>
  <c r="AH39" i="82" s="1"/>
  <c r="B24" i="82"/>
  <c r="D24" i="82" s="1"/>
  <c r="AH38" i="82" s="1"/>
  <c r="AN17" i="82"/>
  <c r="AM17" i="82"/>
  <c r="AL17" i="82"/>
  <c r="AI17" i="82"/>
  <c r="AH17" i="82"/>
  <c r="AG17" i="82"/>
  <c r="AF17" i="82"/>
  <c r="AE17" i="82"/>
  <c r="D93" i="81"/>
  <c r="O43" i="81" s="1"/>
  <c r="C93" i="81"/>
  <c r="B93" i="81"/>
  <c r="O39" i="81" s="1"/>
  <c r="E92" i="81"/>
  <c r="E93" i="81" s="1"/>
  <c r="O45" i="81" s="1"/>
  <c r="E91" i="81"/>
  <c r="C87" i="81"/>
  <c r="D86" i="81"/>
  <c r="D87" i="81" s="1"/>
  <c r="O35" i="81" s="1"/>
  <c r="C86" i="81"/>
  <c r="B86" i="81"/>
  <c r="B87" i="81" s="1"/>
  <c r="O31" i="81" s="1"/>
  <c r="E85" i="81"/>
  <c r="E84" i="81"/>
  <c r="E86" i="81" s="1"/>
  <c r="E87" i="81" s="1"/>
  <c r="O37" i="81" s="1"/>
  <c r="E83" i="81"/>
  <c r="B79" i="81"/>
  <c r="D78" i="81"/>
  <c r="D79" i="81" s="1"/>
  <c r="O27" i="81" s="1"/>
  <c r="C78" i="81"/>
  <c r="C79" i="81" s="1"/>
  <c r="O25" i="81" s="1"/>
  <c r="B78" i="81"/>
  <c r="E77" i="81"/>
  <c r="E76" i="81"/>
  <c r="E78" i="81" s="1"/>
  <c r="E79" i="81" s="1"/>
  <c r="O29" i="81" s="1"/>
  <c r="E75" i="81"/>
  <c r="D70" i="81"/>
  <c r="D71" i="81" s="1"/>
  <c r="O19" i="81" s="1"/>
  <c r="C70" i="81"/>
  <c r="C71" i="81" s="1"/>
  <c r="O17" i="81" s="1"/>
  <c r="B70" i="81"/>
  <c r="B71" i="81" s="1"/>
  <c r="O15" i="81" s="1"/>
  <c r="E69" i="81"/>
  <c r="E68" i="81"/>
  <c r="E70" i="81" s="1"/>
  <c r="E71" i="81" s="1"/>
  <c r="O21" i="81" s="1"/>
  <c r="E67" i="81"/>
  <c r="D63" i="81"/>
  <c r="D62" i="81"/>
  <c r="C62" i="81"/>
  <c r="C63" i="81" s="1"/>
  <c r="O9" i="81" s="1"/>
  <c r="B62" i="81"/>
  <c r="B63" i="81" s="1"/>
  <c r="O7" i="81" s="1"/>
  <c r="E61" i="81"/>
  <c r="E62" i="81" s="1"/>
  <c r="E63" i="81" s="1"/>
  <c r="O13" i="81" s="1"/>
  <c r="E60" i="81"/>
  <c r="E59" i="81"/>
  <c r="D55" i="81"/>
  <c r="C55" i="81"/>
  <c r="D54" i="81"/>
  <c r="C54" i="81"/>
  <c r="B54" i="81"/>
  <c r="B55" i="81" s="1"/>
  <c r="E53" i="81"/>
  <c r="E52" i="81"/>
  <c r="E54" i="81" s="1"/>
  <c r="E55" i="81" s="1"/>
  <c r="E51" i="81"/>
  <c r="L46" i="81"/>
  <c r="K46" i="81"/>
  <c r="J46" i="81"/>
  <c r="M46" i="81" s="1"/>
  <c r="N45" i="81" s="1"/>
  <c r="I46" i="81"/>
  <c r="H46" i="81"/>
  <c r="G46" i="81"/>
  <c r="F46" i="81"/>
  <c r="E46" i="81"/>
  <c r="D46" i="81"/>
  <c r="L45" i="81"/>
  <c r="K45" i="81"/>
  <c r="J45" i="81"/>
  <c r="M45" i="81" s="1"/>
  <c r="I45" i="81"/>
  <c r="H45" i="81"/>
  <c r="G45" i="81"/>
  <c r="F45" i="81"/>
  <c r="E45" i="81"/>
  <c r="D45" i="81"/>
  <c r="M44" i="81"/>
  <c r="M43" i="81"/>
  <c r="N43" i="81" s="1"/>
  <c r="M42" i="81"/>
  <c r="N41" i="81" s="1"/>
  <c r="O41" i="81"/>
  <c r="M41" i="81"/>
  <c r="M40" i="81"/>
  <c r="N39" i="81"/>
  <c r="M39" i="81"/>
  <c r="L38" i="81"/>
  <c r="K38" i="81"/>
  <c r="J38" i="81"/>
  <c r="I38" i="81"/>
  <c r="H38" i="81"/>
  <c r="G38" i="81"/>
  <c r="F38" i="81"/>
  <c r="E38" i="81"/>
  <c r="D38" i="81"/>
  <c r="M38" i="81" s="1"/>
  <c r="N37" i="81" s="1"/>
  <c r="L37" i="81"/>
  <c r="K37" i="81"/>
  <c r="J37" i="81"/>
  <c r="I37" i="81"/>
  <c r="H37" i="81"/>
  <c r="G37" i="81"/>
  <c r="F37" i="81"/>
  <c r="E37" i="81"/>
  <c r="D37" i="81"/>
  <c r="M37" i="81" s="1"/>
  <c r="M36" i="81"/>
  <c r="N35" i="81" s="1"/>
  <c r="M35" i="81"/>
  <c r="M34" i="81"/>
  <c r="O33" i="81"/>
  <c r="N33" i="81"/>
  <c r="M33" i="81"/>
  <c r="M32" i="81"/>
  <c r="N31" i="81" s="1"/>
  <c r="M31" i="81"/>
  <c r="L30" i="81"/>
  <c r="K30" i="81"/>
  <c r="J30" i="81"/>
  <c r="I30" i="81"/>
  <c r="H30" i="81"/>
  <c r="G30" i="81"/>
  <c r="F30" i="81"/>
  <c r="M30" i="81" s="1"/>
  <c r="N29" i="81" s="1"/>
  <c r="E30" i="81"/>
  <c r="D30" i="81"/>
  <c r="L29" i="81"/>
  <c r="K29" i="81"/>
  <c r="J29" i="81"/>
  <c r="I29" i="81"/>
  <c r="H29" i="81"/>
  <c r="G29" i="81"/>
  <c r="F29" i="81"/>
  <c r="M29" i="81" s="1"/>
  <c r="E29" i="81"/>
  <c r="D29" i="81"/>
  <c r="M28" i="81"/>
  <c r="M27" i="81"/>
  <c r="N27" i="81" s="1"/>
  <c r="M26" i="81"/>
  <c r="M25" i="81"/>
  <c r="N25" i="81" s="1"/>
  <c r="M24" i="81"/>
  <c r="N23" i="81" s="1"/>
  <c r="O23" i="81"/>
  <c r="M23" i="81"/>
  <c r="L22" i="81"/>
  <c r="K22" i="81"/>
  <c r="J22" i="81"/>
  <c r="I22" i="81"/>
  <c r="H22" i="81"/>
  <c r="G22" i="81"/>
  <c r="F22" i="81"/>
  <c r="E22" i="81"/>
  <c r="D22" i="81"/>
  <c r="M22" i="81" s="1"/>
  <c r="N21" i="81" s="1"/>
  <c r="L21" i="81"/>
  <c r="K21" i="81"/>
  <c r="J21" i="81"/>
  <c r="I21" i="81"/>
  <c r="H21" i="81"/>
  <c r="G21" i="81"/>
  <c r="F21" i="81"/>
  <c r="E21" i="81"/>
  <c r="D21" i="81"/>
  <c r="M21" i="81" s="1"/>
  <c r="M20" i="81"/>
  <c r="N19" i="81" s="1"/>
  <c r="M19" i="81"/>
  <c r="M18" i="81"/>
  <c r="N17" i="81"/>
  <c r="M17" i="81"/>
  <c r="M16" i="81"/>
  <c r="N15" i="81"/>
  <c r="M15" i="81"/>
  <c r="L14" i="81"/>
  <c r="K14" i="81"/>
  <c r="J14" i="81"/>
  <c r="I14" i="81"/>
  <c r="H14" i="81"/>
  <c r="G14" i="81"/>
  <c r="F14" i="81"/>
  <c r="E14" i="81"/>
  <c r="D14" i="81"/>
  <c r="M14" i="81" s="1"/>
  <c r="N13" i="81" s="1"/>
  <c r="L13" i="81"/>
  <c r="K13" i="81"/>
  <c r="J13" i="81"/>
  <c r="I13" i="81"/>
  <c r="H13" i="81"/>
  <c r="G13" i="81"/>
  <c r="F13" i="81"/>
  <c r="E13" i="81"/>
  <c r="D13" i="81"/>
  <c r="M13" i="81" s="1"/>
  <c r="M12" i="81"/>
  <c r="N11" i="81" s="1"/>
  <c r="O11" i="81"/>
  <c r="M11" i="81"/>
  <c r="M10" i="81"/>
  <c r="M9" i="81"/>
  <c r="N9" i="81" s="1"/>
  <c r="M8" i="81"/>
  <c r="M7" i="81"/>
  <c r="N7" i="81" s="1"/>
  <c r="T24" i="82" l="1"/>
  <c r="V24" i="82" s="1"/>
  <c r="M19" i="80" l="1"/>
  <c r="L19" i="80"/>
  <c r="K19" i="80"/>
  <c r="J19" i="80"/>
  <c r="I19" i="80"/>
  <c r="H19" i="80"/>
  <c r="G19" i="80"/>
  <c r="M15" i="80"/>
  <c r="L15" i="80"/>
  <c r="K15" i="80"/>
  <c r="J15" i="80"/>
  <c r="I15" i="80"/>
  <c r="I20" i="80" s="1"/>
  <c r="H15" i="80"/>
  <c r="G15" i="80"/>
  <c r="F15" i="80"/>
  <c r="E15" i="80"/>
  <c r="D15" i="80"/>
  <c r="M10" i="80"/>
  <c r="L10" i="80"/>
  <c r="K10" i="80"/>
  <c r="J10" i="80"/>
  <c r="I10" i="80"/>
  <c r="H10" i="80"/>
  <c r="G10" i="80"/>
  <c r="F10" i="80"/>
  <c r="E10" i="80"/>
  <c r="E20" i="80" s="1"/>
  <c r="D10" i="80"/>
  <c r="M5" i="80"/>
  <c r="M20" i="80" s="1"/>
  <c r="L5" i="80"/>
  <c r="L20" i="80" s="1"/>
  <c r="K5" i="80"/>
  <c r="K20" i="80" s="1"/>
  <c r="J5" i="80"/>
  <c r="J20" i="80" s="1"/>
  <c r="I5" i="80"/>
  <c r="H5" i="80"/>
  <c r="H20" i="80" s="1"/>
  <c r="G5" i="80"/>
  <c r="G20" i="80" s="1"/>
  <c r="F5" i="80"/>
  <c r="F20" i="80" s="1"/>
  <c r="E5" i="80"/>
  <c r="D5" i="80"/>
  <c r="D20" i="80" s="1"/>
  <c r="P35" i="78"/>
  <c r="G35" i="78"/>
  <c r="P34" i="78"/>
  <c r="O34" i="78"/>
  <c r="O35" i="78" s="1"/>
  <c r="N34" i="78"/>
  <c r="N35" i="78" s="1"/>
  <c r="M34" i="78"/>
  <c r="M35" i="78" s="1"/>
  <c r="L34" i="78"/>
  <c r="L35" i="78" s="1"/>
  <c r="K34" i="78"/>
  <c r="K35" i="78" s="1"/>
  <c r="J34" i="78"/>
  <c r="J35" i="78" s="1"/>
  <c r="I34" i="78"/>
  <c r="I35" i="78" s="1"/>
  <c r="H34" i="78"/>
  <c r="H35" i="78" s="1"/>
  <c r="G34" i="78"/>
  <c r="F34" i="78"/>
  <c r="F35" i="78" s="1"/>
  <c r="E34" i="78"/>
  <c r="E35" i="78" s="1"/>
  <c r="P33" i="78"/>
  <c r="O33" i="78"/>
  <c r="N33" i="78"/>
  <c r="M33" i="78"/>
  <c r="L33" i="78"/>
  <c r="K33" i="78"/>
  <c r="J33" i="78"/>
  <c r="I33" i="78"/>
  <c r="H33" i="78"/>
  <c r="G33" i="78"/>
  <c r="F33" i="78"/>
  <c r="E33" i="78"/>
  <c r="P31" i="78"/>
  <c r="O31" i="78"/>
  <c r="N31" i="78"/>
  <c r="M31" i="78"/>
  <c r="L31" i="78"/>
  <c r="K31" i="78"/>
  <c r="J31" i="78"/>
  <c r="I31" i="78"/>
  <c r="H31" i="78"/>
  <c r="G31" i="78"/>
  <c r="F31" i="78"/>
  <c r="E31" i="78"/>
  <c r="P29" i="78"/>
  <c r="O29" i="78"/>
  <c r="N29" i="78"/>
  <c r="M29" i="78"/>
  <c r="L29" i="78"/>
  <c r="K29" i="78"/>
  <c r="J29" i="78"/>
  <c r="I29" i="78"/>
  <c r="H29" i="78"/>
  <c r="G29" i="78"/>
  <c r="F29" i="78"/>
  <c r="E29" i="78"/>
  <c r="P27" i="78"/>
  <c r="O27" i="78"/>
  <c r="N27" i="78"/>
  <c r="M27" i="78"/>
  <c r="L27" i="78"/>
  <c r="K27" i="78"/>
  <c r="J27" i="78"/>
  <c r="I27" i="78"/>
  <c r="H27" i="78"/>
  <c r="G27" i="78"/>
  <c r="F27" i="78"/>
  <c r="E27" i="78"/>
  <c r="P25" i="78"/>
  <c r="O25" i="78"/>
  <c r="N25" i="78"/>
  <c r="M25" i="78"/>
  <c r="L25" i="78"/>
  <c r="K25" i="78"/>
  <c r="J25" i="78"/>
  <c r="I25" i="78"/>
  <c r="H25" i="78"/>
  <c r="G25" i="78"/>
  <c r="F25" i="78"/>
  <c r="E25" i="78"/>
  <c r="P23" i="78"/>
  <c r="O23" i="78"/>
  <c r="N23" i="78"/>
  <c r="M23" i="78"/>
  <c r="L23" i="78"/>
  <c r="K23" i="78"/>
  <c r="J23" i="78"/>
  <c r="I23" i="78"/>
  <c r="H23" i="78"/>
  <c r="G23" i="78"/>
  <c r="F23" i="78"/>
  <c r="E23" i="78"/>
  <c r="P17" i="78"/>
  <c r="P18" i="78" s="1"/>
  <c r="O17" i="78"/>
  <c r="O18" i="78" s="1"/>
  <c r="N17" i="78"/>
  <c r="N18" i="78" s="1"/>
  <c r="M17" i="78"/>
  <c r="M18" i="78" s="1"/>
  <c r="L17" i="78"/>
  <c r="L18" i="78" s="1"/>
  <c r="K17" i="78"/>
  <c r="K18" i="78" s="1"/>
  <c r="J17" i="78"/>
  <c r="J18" i="78" s="1"/>
  <c r="I17" i="78"/>
  <c r="I18" i="78" s="1"/>
  <c r="H17" i="78"/>
  <c r="H18" i="78" s="1"/>
  <c r="G17" i="78"/>
  <c r="G18" i="78" s="1"/>
  <c r="F17" i="78"/>
  <c r="F18" i="78" s="1"/>
  <c r="E17" i="78"/>
  <c r="E18" i="78" s="1"/>
  <c r="P16" i="78"/>
  <c r="O16" i="78"/>
  <c r="N16" i="78"/>
  <c r="M16" i="78"/>
  <c r="L16" i="78"/>
  <c r="K16" i="78"/>
  <c r="J16" i="78"/>
  <c r="I16" i="78"/>
  <c r="H16" i="78"/>
  <c r="G16" i="78"/>
  <c r="F16" i="78"/>
  <c r="E16" i="78"/>
  <c r="P14" i="78"/>
  <c r="O14" i="78"/>
  <c r="N14" i="78"/>
  <c r="M14" i="78"/>
  <c r="L14" i="78"/>
  <c r="K14" i="78"/>
  <c r="J14" i="78"/>
  <c r="I14" i="78"/>
  <c r="H14" i="78"/>
  <c r="G14" i="78"/>
  <c r="F14" i="78"/>
  <c r="E14" i="78"/>
  <c r="P12" i="78"/>
  <c r="O12" i="78"/>
  <c r="N12" i="78"/>
  <c r="M12" i="78"/>
  <c r="L12" i="78"/>
  <c r="K12" i="78"/>
  <c r="J12" i="78"/>
  <c r="I12" i="78"/>
  <c r="H12" i="78"/>
  <c r="G12" i="78"/>
  <c r="F12" i="78"/>
  <c r="E12" i="78"/>
  <c r="P10" i="78"/>
  <c r="O10" i="78"/>
  <c r="N10" i="78"/>
  <c r="M10" i="78"/>
  <c r="L10" i="78"/>
  <c r="K10" i="78"/>
  <c r="J10" i="78"/>
  <c r="I10" i="78"/>
  <c r="H10" i="78"/>
  <c r="G10" i="78"/>
  <c r="F10" i="78"/>
  <c r="E10" i="78"/>
  <c r="P8" i="78"/>
  <c r="O8" i="78"/>
  <c r="N8" i="78"/>
  <c r="M8" i="78"/>
  <c r="L8" i="78"/>
  <c r="K8" i="78"/>
  <c r="J8" i="78"/>
  <c r="I8" i="78"/>
  <c r="H8" i="78"/>
  <c r="G8" i="78"/>
  <c r="F8" i="78"/>
  <c r="E8" i="78"/>
  <c r="P6" i="78"/>
  <c r="O6" i="78"/>
  <c r="N6" i="78"/>
  <c r="M6" i="78"/>
  <c r="L6" i="78"/>
  <c r="K6" i="78"/>
  <c r="J6" i="78"/>
  <c r="I6" i="78"/>
  <c r="H6" i="78"/>
  <c r="G6" i="78"/>
  <c r="F6" i="78"/>
  <c r="E6" i="78"/>
  <c r="Q48" i="77"/>
  <c r="O48" i="77"/>
  <c r="M48" i="77"/>
  <c r="K48" i="77"/>
  <c r="S48" i="77" s="1"/>
  <c r="I48" i="77"/>
  <c r="G48" i="77"/>
  <c r="E48" i="77"/>
  <c r="S47" i="77"/>
  <c r="S46" i="77"/>
  <c r="S45" i="77"/>
  <c r="S44" i="77"/>
  <c r="S43" i="77"/>
  <c r="S42" i="77"/>
  <c r="S37" i="77"/>
  <c r="Q37" i="77"/>
  <c r="O37" i="77"/>
  <c r="M37" i="77"/>
  <c r="K37" i="77"/>
  <c r="I37" i="77"/>
  <c r="F37" i="77"/>
  <c r="Q36" i="77"/>
  <c r="Q35" i="77"/>
  <c r="Q34" i="77"/>
  <c r="Q33" i="77"/>
  <c r="Q32" i="77"/>
  <c r="Q31" i="77"/>
  <c r="R24" i="77"/>
  <c r="O24" i="77"/>
  <c r="L24" i="77"/>
  <c r="I24" i="77"/>
  <c r="F24" i="77"/>
  <c r="R14" i="77"/>
  <c r="M14" i="77"/>
  <c r="K14" i="77"/>
  <c r="H14" i="77"/>
  <c r="E14" i="77"/>
  <c r="O13" i="77"/>
  <c r="O12" i="77"/>
  <c r="O11" i="77"/>
  <c r="O14" i="77" s="1"/>
  <c r="O10" i="77"/>
  <c r="O9" i="77"/>
  <c r="O8" i="77"/>
  <c r="G51" i="76"/>
  <c r="G52" i="76" s="1"/>
  <c r="G50" i="76"/>
  <c r="G48" i="76"/>
  <c r="G46" i="76"/>
  <c r="G45" i="76"/>
  <c r="G44" i="76"/>
  <c r="G43" i="76"/>
  <c r="G42" i="76"/>
  <c r="G41" i="76"/>
  <c r="G40" i="76"/>
  <c r="G39" i="76"/>
  <c r="G38" i="76"/>
  <c r="G36" i="76"/>
  <c r="G34" i="76"/>
  <c r="G33" i="76"/>
  <c r="G32" i="76"/>
  <c r="G30" i="76"/>
  <c r="G27" i="76"/>
  <c r="G28" i="76" s="1"/>
  <c r="G26" i="76"/>
  <c r="G24" i="76"/>
  <c r="G21" i="76"/>
  <c r="G22" i="76" s="1"/>
  <c r="G20" i="76"/>
  <c r="G18" i="76"/>
  <c r="G16" i="76"/>
  <c r="G15" i="76"/>
  <c r="G14" i="76"/>
  <c r="G12" i="76"/>
  <c r="G9" i="76"/>
  <c r="G10" i="76" s="1"/>
  <c r="G8" i="76"/>
  <c r="G6" i="76"/>
  <c r="H3" i="75"/>
  <c r="H27" i="74"/>
  <c r="G27" i="74"/>
  <c r="F27" i="74"/>
  <c r="E27" i="74"/>
  <c r="I26" i="74"/>
  <c r="I25" i="74"/>
  <c r="I24" i="74"/>
  <c r="I23" i="74"/>
  <c r="I22" i="74"/>
  <c r="I21" i="74"/>
  <c r="I20" i="74"/>
  <c r="I19" i="74"/>
  <c r="I18" i="74"/>
  <c r="I17" i="74"/>
  <c r="I16" i="74"/>
  <c r="I15" i="74"/>
  <c r="I14" i="74"/>
  <c r="I13" i="74"/>
  <c r="I12" i="74"/>
  <c r="I11" i="74"/>
  <c r="I10" i="74"/>
  <c r="I9" i="74"/>
  <c r="I8" i="74"/>
  <c r="I7" i="74"/>
  <c r="I6" i="74"/>
  <c r="I5" i="74"/>
  <c r="R43" i="73"/>
  <c r="Q43" i="73"/>
  <c r="P43" i="73"/>
  <c r="O43" i="73"/>
  <c r="N43" i="73"/>
  <c r="K43" i="73"/>
  <c r="I43" i="73"/>
  <c r="G43" i="73"/>
  <c r="E43" i="73"/>
  <c r="R42" i="73"/>
  <c r="Q42" i="73"/>
  <c r="P42" i="73"/>
  <c r="O42" i="73"/>
  <c r="N42" i="73"/>
  <c r="K42" i="73"/>
  <c r="I42" i="73"/>
  <c r="G42" i="73"/>
  <c r="E42" i="73"/>
  <c r="R41" i="73"/>
  <c r="Q41" i="73"/>
  <c r="P41" i="73"/>
  <c r="O41" i="73"/>
  <c r="N41" i="73"/>
  <c r="K41" i="73"/>
  <c r="I41" i="73"/>
  <c r="G41" i="73"/>
  <c r="E41" i="73"/>
  <c r="R40" i="73"/>
  <c r="Q40" i="73"/>
  <c r="P40" i="73"/>
  <c r="O40" i="73"/>
  <c r="N40" i="73"/>
  <c r="K40" i="73"/>
  <c r="I40" i="73"/>
  <c r="G40" i="73"/>
  <c r="E40" i="73"/>
  <c r="R39" i="73"/>
  <c r="Q39" i="73"/>
  <c r="P39" i="73"/>
  <c r="O39" i="73"/>
  <c r="N39" i="73"/>
  <c r="K39" i="73"/>
  <c r="I39" i="73"/>
  <c r="G39" i="73"/>
  <c r="E39" i="73"/>
  <c r="R38" i="73"/>
  <c r="Q38" i="73"/>
  <c r="P38" i="73"/>
  <c r="O38" i="73"/>
  <c r="N38" i="73"/>
  <c r="K38" i="73"/>
  <c r="I38" i="73"/>
  <c r="G38" i="73"/>
  <c r="E38" i="73"/>
  <c r="F21" i="71" l="1"/>
  <c r="F20" i="71"/>
  <c r="F19" i="71"/>
  <c r="F18" i="71"/>
  <c r="F17" i="71"/>
  <c r="F16" i="71"/>
  <c r="G11" i="71"/>
  <c r="G10" i="71"/>
  <c r="G9" i="71"/>
  <c r="G8" i="71"/>
  <c r="G7" i="71"/>
  <c r="G6" i="71"/>
  <c r="AK24" i="70"/>
  <c r="AJ24" i="70"/>
  <c r="AI24" i="70"/>
  <c r="AH24" i="70"/>
  <c r="AG24" i="70"/>
  <c r="AF24" i="70"/>
  <c r="AL24" i="70" s="1"/>
  <c r="AE24" i="70"/>
  <c r="AD24" i="70"/>
  <c r="AC24" i="70"/>
  <c r="AB24" i="70"/>
  <c r="AA24" i="70"/>
  <c r="Z24" i="70"/>
  <c r="Y24" i="70"/>
  <c r="W24" i="70"/>
  <c r="V24" i="70"/>
  <c r="U24" i="70"/>
  <c r="T24" i="70"/>
  <c r="S24" i="70"/>
  <c r="R24" i="70"/>
  <c r="X24" i="70" s="1"/>
  <c r="Q24" i="70"/>
  <c r="P24" i="70"/>
  <c r="O24" i="70"/>
  <c r="N24" i="70"/>
  <c r="M24" i="70"/>
  <c r="L24" i="70"/>
  <c r="K24" i="70"/>
  <c r="I24" i="70"/>
  <c r="H24" i="70"/>
  <c r="G24" i="70"/>
  <c r="F24" i="70"/>
  <c r="E24" i="70"/>
  <c r="D24" i="70"/>
  <c r="J24" i="70" s="1"/>
  <c r="AL23" i="70"/>
  <c r="AE23" i="70"/>
  <c r="X23" i="70"/>
  <c r="Q23" i="70"/>
  <c r="J23" i="70"/>
  <c r="AL22" i="70"/>
  <c r="AE22" i="70"/>
  <c r="X22" i="70"/>
  <c r="Q22" i="70"/>
  <c r="J22" i="70"/>
  <c r="AL21" i="70"/>
  <c r="AE21" i="70"/>
  <c r="X21" i="70"/>
  <c r="Q21" i="70"/>
  <c r="J21" i="70"/>
  <c r="AL20" i="70"/>
  <c r="AE20" i="70"/>
  <c r="X20" i="70"/>
  <c r="Q20" i="70"/>
  <c r="J20" i="70"/>
  <c r="AL19" i="70"/>
  <c r="AE19" i="70"/>
  <c r="X19" i="70"/>
  <c r="Q19" i="70"/>
  <c r="J19" i="70"/>
  <c r="AL18" i="70"/>
  <c r="AE18" i="70"/>
  <c r="X18" i="70"/>
  <c r="Q18" i="70"/>
  <c r="J18" i="70"/>
  <c r="AL17" i="70"/>
  <c r="AE17" i="70"/>
  <c r="X17" i="70"/>
  <c r="Q17" i="70"/>
  <c r="J17" i="70"/>
  <c r="AL16" i="70"/>
  <c r="AK16" i="70"/>
  <c r="AJ16" i="70"/>
  <c r="AI16" i="70"/>
  <c r="AH16" i="70"/>
  <c r="AG16" i="70"/>
  <c r="AF16" i="70"/>
  <c r="AE16" i="70"/>
  <c r="AD16" i="70"/>
  <c r="AC16" i="70"/>
  <c r="AB16" i="70"/>
  <c r="AA16" i="70"/>
  <c r="Z16" i="70"/>
  <c r="Y16" i="70"/>
  <c r="W16" i="70"/>
  <c r="V16" i="70"/>
  <c r="U16" i="70"/>
  <c r="T16" i="70"/>
  <c r="S16" i="70"/>
  <c r="R16" i="70"/>
  <c r="X16" i="70" s="1"/>
  <c r="Q16" i="70"/>
  <c r="P16" i="70"/>
  <c r="O16" i="70"/>
  <c r="N16" i="70"/>
  <c r="M16" i="70"/>
  <c r="L16" i="70"/>
  <c r="K16" i="70"/>
  <c r="I16" i="70"/>
  <c r="H16" i="70"/>
  <c r="G16" i="70"/>
  <c r="F16" i="70"/>
  <c r="E16" i="70"/>
  <c r="D16" i="70"/>
  <c r="J16" i="70" s="1"/>
  <c r="AL15" i="70"/>
  <c r="AE15" i="70"/>
  <c r="X15" i="70"/>
  <c r="Q15" i="70"/>
  <c r="J15" i="70"/>
  <c r="AL14" i="70"/>
  <c r="AE14" i="70"/>
  <c r="X14" i="70"/>
  <c r="Q14" i="70"/>
  <c r="J14" i="70"/>
  <c r="AL13" i="70"/>
  <c r="AE13" i="70"/>
  <c r="X13" i="70"/>
  <c r="Q13" i="70"/>
  <c r="J13" i="70"/>
  <c r="AL12" i="70"/>
  <c r="AE12" i="70"/>
  <c r="X12" i="70"/>
  <c r="Q12" i="70"/>
  <c r="J12" i="70"/>
  <c r="AL11" i="70"/>
  <c r="AE11" i="70"/>
  <c r="X11" i="70"/>
  <c r="Q11" i="70"/>
  <c r="J11" i="70"/>
  <c r="AL10" i="70"/>
  <c r="AE10" i="70"/>
  <c r="X10" i="70"/>
  <c r="Q10" i="70"/>
  <c r="J10" i="70"/>
  <c r="AL9" i="70"/>
  <c r="AE9" i="70"/>
  <c r="X9" i="70"/>
  <c r="Q9" i="70"/>
  <c r="J9" i="70"/>
  <c r="M30" i="69"/>
  <c r="N30" i="69" s="1"/>
  <c r="K30" i="69"/>
  <c r="I30" i="69"/>
  <c r="G30" i="69"/>
  <c r="H30" i="69" s="1"/>
  <c r="E30" i="69"/>
  <c r="J30" i="69" s="1"/>
  <c r="N27" i="69"/>
  <c r="L27" i="69"/>
  <c r="J27" i="69"/>
  <c r="H27" i="69"/>
  <c r="F27" i="69"/>
  <c r="N24" i="69"/>
  <c r="L24" i="69"/>
  <c r="J24" i="69"/>
  <c r="H24" i="69"/>
  <c r="F24" i="69"/>
  <c r="M21" i="69"/>
  <c r="N21" i="69" s="1"/>
  <c r="K21" i="69"/>
  <c r="L21" i="69" s="1"/>
  <c r="I21" i="69"/>
  <c r="J21" i="69" s="1"/>
  <c r="H21" i="69"/>
  <c r="G21" i="69"/>
  <c r="F21" i="69"/>
  <c r="E21" i="69"/>
  <c r="N18" i="69"/>
  <c r="L18" i="69"/>
  <c r="J18" i="69"/>
  <c r="H18" i="69"/>
  <c r="F18" i="69"/>
  <c r="N15" i="69"/>
  <c r="L15" i="69"/>
  <c r="J15" i="69"/>
  <c r="H15" i="69"/>
  <c r="F15" i="69"/>
  <c r="T60" i="68"/>
  <c r="V61" i="68" s="1"/>
  <c r="P60" i="68"/>
  <c r="R61" i="68" s="1"/>
  <c r="L60" i="68"/>
  <c r="N56" i="68" s="1"/>
  <c r="N58" i="68" s="1"/>
  <c r="H60" i="68"/>
  <c r="J56" i="68" s="1"/>
  <c r="J58" i="68" s="1"/>
  <c r="D60" i="68"/>
  <c r="F56" i="68" s="1"/>
  <c r="F58" i="68" s="1"/>
  <c r="V59" i="68"/>
  <c r="R59" i="68"/>
  <c r="N59" i="68"/>
  <c r="J59" i="68"/>
  <c r="V57" i="68"/>
  <c r="R57" i="68"/>
  <c r="N57" i="68"/>
  <c r="J57" i="68"/>
  <c r="V56" i="68"/>
  <c r="V58" i="68" s="1"/>
  <c r="H54" i="68"/>
  <c r="J50" i="68" s="1"/>
  <c r="J52" i="68" s="1"/>
  <c r="T52" i="68"/>
  <c r="V53" i="68" s="1"/>
  <c r="P52" i="68"/>
  <c r="R53" i="68" s="1"/>
  <c r="L52" i="68"/>
  <c r="N53" i="68" s="1"/>
  <c r="H52" i="68"/>
  <c r="J53" i="68" s="1"/>
  <c r="D52" i="68"/>
  <c r="J51" i="68"/>
  <c r="T50" i="68"/>
  <c r="V51" i="68" s="1"/>
  <c r="P50" i="68"/>
  <c r="R51" i="68" s="1"/>
  <c r="L50" i="68"/>
  <c r="N51" i="68" s="1"/>
  <c r="H50" i="68"/>
  <c r="D50" i="68"/>
  <c r="R49" i="68"/>
  <c r="N49" i="68"/>
  <c r="J49" i="68"/>
  <c r="T48" i="68"/>
  <c r="V44" i="68" s="1"/>
  <c r="V46" i="68" s="1"/>
  <c r="P48" i="68"/>
  <c r="R44" i="68" s="1"/>
  <c r="R46" i="68" s="1"/>
  <c r="L48" i="68"/>
  <c r="N44" i="68" s="1"/>
  <c r="N46" i="68" s="1"/>
  <c r="H48" i="68"/>
  <c r="D48" i="68"/>
  <c r="V47" i="68"/>
  <c r="R47" i="68"/>
  <c r="N47" i="68"/>
  <c r="J47" i="68"/>
  <c r="F46" i="68"/>
  <c r="V45" i="68"/>
  <c r="R45" i="68"/>
  <c r="N45" i="68"/>
  <c r="J45" i="68"/>
  <c r="J44" i="68"/>
  <c r="J46" i="68" s="1"/>
  <c r="F44" i="68"/>
  <c r="V43" i="68"/>
  <c r="R43" i="68"/>
  <c r="N43" i="68"/>
  <c r="J43" i="68"/>
  <c r="T42" i="68"/>
  <c r="P42" i="68"/>
  <c r="L42" i="68"/>
  <c r="H42" i="68"/>
  <c r="D42" i="68"/>
  <c r="V41" i="68"/>
  <c r="R41" i="68"/>
  <c r="N41" i="68"/>
  <c r="J41" i="68"/>
  <c r="R40" i="68"/>
  <c r="V39" i="68"/>
  <c r="R39" i="68"/>
  <c r="N39" i="68"/>
  <c r="J39" i="68"/>
  <c r="V38" i="68"/>
  <c r="V40" i="68" s="1"/>
  <c r="R38" i="68"/>
  <c r="N38" i="68"/>
  <c r="N40" i="68" s="1"/>
  <c r="J38" i="68"/>
  <c r="J40" i="68" s="1"/>
  <c r="F38" i="68"/>
  <c r="F40" i="68" s="1"/>
  <c r="T36" i="68"/>
  <c r="P36" i="68"/>
  <c r="R37" i="68" s="1"/>
  <c r="L36" i="68"/>
  <c r="N37" i="68" s="1"/>
  <c r="H36" i="68"/>
  <c r="J37" i="68" s="1"/>
  <c r="D36" i="68"/>
  <c r="F32" i="68" s="1"/>
  <c r="F34" i="68" s="1"/>
  <c r="V35" i="68"/>
  <c r="R35" i="68"/>
  <c r="N35" i="68"/>
  <c r="J35" i="68"/>
  <c r="V33" i="68"/>
  <c r="R33" i="68"/>
  <c r="N33" i="68"/>
  <c r="J33" i="68"/>
  <c r="V32" i="68"/>
  <c r="V34" i="68" s="1"/>
  <c r="R32" i="68"/>
  <c r="R34" i="68" s="1"/>
  <c r="N32" i="68"/>
  <c r="N34" i="68" s="1"/>
  <c r="T30" i="68"/>
  <c r="V31" i="68" s="1"/>
  <c r="P30" i="68"/>
  <c r="R26" i="68" s="1"/>
  <c r="R28" i="68" s="1"/>
  <c r="L30" i="68"/>
  <c r="N26" i="68" s="1"/>
  <c r="N28" i="68" s="1"/>
  <c r="H30" i="68"/>
  <c r="J26" i="68" s="1"/>
  <c r="J28" i="68" s="1"/>
  <c r="D30" i="68"/>
  <c r="F26" i="68" s="1"/>
  <c r="F28" i="68" s="1"/>
  <c r="V29" i="68"/>
  <c r="R29" i="68"/>
  <c r="N29" i="68"/>
  <c r="J29" i="68"/>
  <c r="V27" i="68"/>
  <c r="R27" i="68"/>
  <c r="N27" i="68"/>
  <c r="J27" i="68"/>
  <c r="R25" i="68"/>
  <c r="N25" i="68"/>
  <c r="J25" i="68"/>
  <c r="T24" i="68"/>
  <c r="V20" i="68" s="1"/>
  <c r="V22" i="68" s="1"/>
  <c r="P24" i="68"/>
  <c r="R20" i="68" s="1"/>
  <c r="R22" i="68" s="1"/>
  <c r="L24" i="68"/>
  <c r="N20" i="68" s="1"/>
  <c r="N22" i="68" s="1"/>
  <c r="H24" i="68"/>
  <c r="D24" i="68"/>
  <c r="V23" i="68"/>
  <c r="R23" i="68"/>
  <c r="N23" i="68"/>
  <c r="J23" i="68"/>
  <c r="F22" i="68"/>
  <c r="V21" i="68"/>
  <c r="R21" i="68"/>
  <c r="N21" i="68"/>
  <c r="J21" i="68"/>
  <c r="J20" i="68"/>
  <c r="J22" i="68" s="1"/>
  <c r="F20" i="68"/>
  <c r="V19" i="68"/>
  <c r="R19" i="68"/>
  <c r="N19" i="68"/>
  <c r="J19" i="68"/>
  <c r="T18" i="68"/>
  <c r="P18" i="68"/>
  <c r="L18" i="68"/>
  <c r="H18" i="68"/>
  <c r="D18" i="68"/>
  <c r="V17" i="68"/>
  <c r="R17" i="68"/>
  <c r="N17" i="68"/>
  <c r="J17" i="68"/>
  <c r="R16" i="68"/>
  <c r="V15" i="68"/>
  <c r="R15" i="68"/>
  <c r="N15" i="68"/>
  <c r="J15" i="68"/>
  <c r="V14" i="68"/>
  <c r="V16" i="68" s="1"/>
  <c r="R14" i="68"/>
  <c r="N14" i="68"/>
  <c r="N16" i="68" s="1"/>
  <c r="J14" i="68"/>
  <c r="J16" i="68" s="1"/>
  <c r="F14" i="68"/>
  <c r="F16" i="68" s="1"/>
  <c r="AF35" i="67"/>
  <c r="AB34" i="67"/>
  <c r="Y34" i="67"/>
  <c r="V34" i="67"/>
  <c r="S34" i="67"/>
  <c r="P34" i="67"/>
  <c r="M34" i="67"/>
  <c r="J34" i="67"/>
  <c r="G34" i="67"/>
  <c r="AF34" i="67" s="1"/>
  <c r="AB33" i="67"/>
  <c r="Y33" i="67"/>
  <c r="V33" i="67"/>
  <c r="S33" i="67"/>
  <c r="P33" i="67"/>
  <c r="M33" i="67"/>
  <c r="J33" i="67"/>
  <c r="G33" i="67"/>
  <c r="AF33" i="67" s="1"/>
  <c r="E33" i="67"/>
  <c r="D33" i="67"/>
  <c r="AF31" i="67"/>
  <c r="AF30" i="67"/>
  <c r="AF28" i="67"/>
  <c r="AF27" i="67"/>
  <c r="AF25" i="67"/>
  <c r="AF24" i="67"/>
  <c r="AF22" i="67"/>
  <c r="AF21" i="67"/>
  <c r="AF19" i="67"/>
  <c r="AF18" i="67"/>
  <c r="AF16" i="67"/>
  <c r="AF15" i="67"/>
  <c r="Q28" i="66"/>
  <c r="P28" i="66"/>
  <c r="S27" i="66"/>
  <c r="R27" i="66"/>
  <c r="Q27" i="66"/>
  <c r="P27" i="66"/>
  <c r="Q25" i="66"/>
  <c r="S25" i="66" s="1"/>
  <c r="P25" i="66"/>
  <c r="R25" i="66" s="1"/>
  <c r="Q24" i="66"/>
  <c r="P24" i="66"/>
  <c r="Q23" i="66"/>
  <c r="S23" i="66" s="1"/>
  <c r="P23" i="66"/>
  <c r="R23" i="66" s="1"/>
  <c r="Q21" i="66"/>
  <c r="P21" i="66"/>
  <c r="Q20" i="66"/>
  <c r="P20" i="66"/>
  <c r="S19" i="66"/>
  <c r="R19" i="66"/>
  <c r="Q19" i="66"/>
  <c r="P19" i="66"/>
  <c r="Q17" i="66"/>
  <c r="P17" i="66"/>
  <c r="Q16" i="66"/>
  <c r="P16" i="66"/>
  <c r="Q15" i="66"/>
  <c r="S15" i="66" s="1"/>
  <c r="P15" i="66"/>
  <c r="R15" i="66" s="1"/>
  <c r="Q13" i="66"/>
  <c r="S13" i="66" s="1"/>
  <c r="P13" i="66"/>
  <c r="R13" i="66" s="1"/>
  <c r="S11" i="66"/>
  <c r="R11" i="66"/>
  <c r="Q11" i="66"/>
  <c r="P11" i="66"/>
  <c r="Q9" i="66"/>
  <c r="S9" i="66" s="1"/>
  <c r="P9" i="66"/>
  <c r="R21" i="66" s="1"/>
  <c r="I46" i="65"/>
  <c r="H46" i="65"/>
  <c r="G46" i="65"/>
  <c r="I43" i="65"/>
  <c r="H43" i="65"/>
  <c r="G43" i="65"/>
  <c r="I40" i="65"/>
  <c r="H40" i="65"/>
  <c r="G40" i="65"/>
  <c r="H34" i="65"/>
  <c r="I32" i="65"/>
  <c r="H32" i="65"/>
  <c r="G32" i="65"/>
  <c r="G34" i="65" s="1"/>
  <c r="I29" i="65"/>
  <c r="I34" i="65" s="1"/>
  <c r="H29" i="65"/>
  <c r="G29" i="65"/>
  <c r="B19" i="64"/>
  <c r="H18" i="64"/>
  <c r="G18" i="64"/>
  <c r="F18" i="64"/>
  <c r="E18" i="64"/>
  <c r="D18" i="64"/>
  <c r="C17" i="64"/>
  <c r="B17" i="64"/>
  <c r="C16" i="64"/>
  <c r="B16" i="64"/>
  <c r="C15" i="64"/>
  <c r="B15" i="64"/>
  <c r="C14" i="64"/>
  <c r="B14" i="64"/>
  <c r="C13" i="64"/>
  <c r="B13" i="64"/>
  <c r="C12" i="64"/>
  <c r="B12" i="64"/>
  <c r="C11" i="64"/>
  <c r="C19" i="64" s="1"/>
  <c r="B11" i="64"/>
  <c r="C10" i="64"/>
  <c r="B10" i="64"/>
  <c r="C9" i="64"/>
  <c r="B9" i="64"/>
  <c r="C8" i="64"/>
  <c r="B8" i="64"/>
  <c r="C7" i="64"/>
  <c r="B7" i="64"/>
  <c r="C6" i="64"/>
  <c r="C18" i="64" s="1"/>
  <c r="B6" i="64"/>
  <c r="B18" i="64" s="1"/>
  <c r="E36" i="63"/>
  <c r="H34" i="63"/>
  <c r="F34" i="63"/>
  <c r="H33" i="63"/>
  <c r="G32" i="63"/>
  <c r="F32" i="63"/>
  <c r="F36" i="63" s="1"/>
  <c r="E32" i="63"/>
  <c r="D32" i="63"/>
  <c r="D36" i="63" s="1"/>
  <c r="C32" i="63"/>
  <c r="G36" i="63" s="1"/>
  <c r="H31" i="63"/>
  <c r="H35" i="63" s="1"/>
  <c r="G31" i="63"/>
  <c r="G35" i="63" s="1"/>
  <c r="F31" i="63"/>
  <c r="F35" i="63" s="1"/>
  <c r="E31" i="63"/>
  <c r="D31" i="63"/>
  <c r="D35" i="63" s="1"/>
  <c r="C31" i="63"/>
  <c r="E35" i="63" s="1"/>
  <c r="H30" i="63"/>
  <c r="G30" i="63"/>
  <c r="F30" i="63"/>
  <c r="E30" i="63"/>
  <c r="D30" i="63"/>
  <c r="D34" i="63" s="1"/>
  <c r="C30" i="63"/>
  <c r="G34" i="63" s="1"/>
  <c r="H29" i="63"/>
  <c r="G29" i="63"/>
  <c r="G33" i="63" s="1"/>
  <c r="F29" i="63"/>
  <c r="F33" i="63" s="1"/>
  <c r="E29" i="63"/>
  <c r="D29" i="63"/>
  <c r="D33" i="63" s="1"/>
  <c r="C29" i="63"/>
  <c r="E33" i="63" s="1"/>
  <c r="H8" i="63"/>
  <c r="H32" i="63" s="1"/>
  <c r="H36" i="63" s="1"/>
  <c r="G30" i="62"/>
  <c r="E30" i="62"/>
  <c r="D29" i="62"/>
  <c r="C29" i="62"/>
  <c r="G28" i="62"/>
  <c r="E28" i="62"/>
  <c r="G27" i="62"/>
  <c r="F27" i="62"/>
  <c r="E27" i="62"/>
  <c r="D27" i="62"/>
  <c r="D30" i="62" s="1"/>
  <c r="C27" i="62"/>
  <c r="F30" i="62" s="1"/>
  <c r="G26" i="62"/>
  <c r="G29" i="62" s="1"/>
  <c r="F26" i="62"/>
  <c r="F29" i="62" s="1"/>
  <c r="E26" i="62"/>
  <c r="E29" i="62" s="1"/>
  <c r="D26" i="62"/>
  <c r="C26" i="62"/>
  <c r="G25" i="62"/>
  <c r="F25" i="62"/>
  <c r="E25" i="62"/>
  <c r="D25" i="62"/>
  <c r="D28" i="62" s="1"/>
  <c r="C25" i="62"/>
  <c r="F28" i="62" s="1"/>
  <c r="H9" i="62"/>
  <c r="H27" i="62" s="1"/>
  <c r="H30" i="62" s="1"/>
  <c r="H8" i="62"/>
  <c r="H26" i="62" s="1"/>
  <c r="H29" i="62" s="1"/>
  <c r="H7" i="62"/>
  <c r="H25" i="62" s="1"/>
  <c r="H28" i="62" s="1"/>
  <c r="F43" i="61"/>
  <c r="H43" i="61" s="1"/>
  <c r="E43" i="61"/>
  <c r="D43" i="61"/>
  <c r="F42" i="61"/>
  <c r="H42" i="61" s="1"/>
  <c r="F41" i="61"/>
  <c r="H41" i="61" s="1"/>
  <c r="E40" i="61"/>
  <c r="I39" i="61"/>
  <c r="H39" i="61"/>
  <c r="I38" i="61"/>
  <c r="H38" i="61"/>
  <c r="F38" i="61"/>
  <c r="F40" i="61" s="1"/>
  <c r="H40" i="61" s="1"/>
  <c r="E38" i="61"/>
  <c r="D38" i="61"/>
  <c r="D40" i="61" s="1"/>
  <c r="I40" i="61" s="1"/>
  <c r="I37" i="61"/>
  <c r="H37" i="61"/>
  <c r="I36" i="61"/>
  <c r="H36" i="61"/>
  <c r="I35" i="61"/>
  <c r="H35" i="61"/>
  <c r="G35" i="61"/>
  <c r="I34" i="61"/>
  <c r="H34" i="61"/>
  <c r="I33" i="61"/>
  <c r="H33" i="61"/>
  <c r="I32" i="61"/>
  <c r="H32" i="61"/>
  <c r="I31" i="61"/>
  <c r="H31" i="61"/>
  <c r="G31" i="61"/>
  <c r="F31" i="61"/>
  <c r="E31" i="61"/>
  <c r="D31" i="61"/>
  <c r="I30" i="61"/>
  <c r="H30" i="61"/>
  <c r="I29" i="61"/>
  <c r="H29" i="61"/>
  <c r="G29" i="61"/>
  <c r="I28" i="61"/>
  <c r="H28" i="61"/>
  <c r="G28" i="61"/>
  <c r="F27" i="61"/>
  <c r="H27" i="61" s="1"/>
  <c r="E27" i="61"/>
  <c r="D27" i="61"/>
  <c r="I26" i="61"/>
  <c r="H26" i="61"/>
  <c r="I25" i="61"/>
  <c r="H25" i="61"/>
  <c r="G25" i="61"/>
  <c r="I24" i="61"/>
  <c r="H24" i="61"/>
  <c r="E23" i="61"/>
  <c r="D23" i="61"/>
  <c r="I22" i="61"/>
  <c r="H22" i="61"/>
  <c r="G22" i="61"/>
  <c r="F21" i="61"/>
  <c r="F23" i="61" s="1"/>
  <c r="H23" i="61" s="1"/>
  <c r="E21" i="61"/>
  <c r="D21" i="61"/>
  <c r="I20" i="61"/>
  <c r="H20" i="61"/>
  <c r="G20" i="61"/>
  <c r="I19" i="61"/>
  <c r="H19" i="61"/>
  <c r="G19" i="61"/>
  <c r="I18" i="61"/>
  <c r="H18" i="61"/>
  <c r="F17" i="61"/>
  <c r="E17" i="61"/>
  <c r="D17" i="61"/>
  <c r="I16" i="61"/>
  <c r="H16" i="61"/>
  <c r="G16" i="61"/>
  <c r="I15" i="61"/>
  <c r="H15" i="61"/>
  <c r="I14" i="61"/>
  <c r="H14" i="61"/>
  <c r="F13" i="61"/>
  <c r="H12" i="61"/>
  <c r="E12" i="61"/>
  <c r="D12" i="61"/>
  <c r="I12" i="61" s="1"/>
  <c r="F11" i="61"/>
  <c r="H11" i="61" s="1"/>
  <c r="I10" i="61"/>
  <c r="H10" i="61"/>
  <c r="E10" i="61"/>
  <c r="D10" i="61"/>
  <c r="I9" i="61"/>
  <c r="H9" i="61"/>
  <c r="E9" i="61"/>
  <c r="E42" i="61" s="1"/>
  <c r="D9" i="61"/>
  <c r="H8" i="61"/>
  <c r="E8" i="61"/>
  <c r="D8" i="61"/>
  <c r="H7" i="61"/>
  <c r="E7" i="61"/>
  <c r="D7" i="61"/>
  <c r="D42" i="61" s="1"/>
  <c r="H6" i="61"/>
  <c r="E6" i="61"/>
  <c r="E11" i="61" s="1"/>
  <c r="E13" i="61" s="1"/>
  <c r="E44" i="61" s="1"/>
  <c r="D6" i="61"/>
  <c r="D41" i="61" s="1"/>
  <c r="G43" i="60"/>
  <c r="I43" i="61" s="1"/>
  <c r="F43" i="60"/>
  <c r="E43" i="60"/>
  <c r="D43" i="60"/>
  <c r="E42" i="60"/>
  <c r="F42" i="60" s="1"/>
  <c r="D42" i="60"/>
  <c r="F41" i="60"/>
  <c r="E41" i="60"/>
  <c r="E44" i="60" s="1"/>
  <c r="D41" i="60"/>
  <c r="D44" i="60" s="1"/>
  <c r="G40" i="60"/>
  <c r="I40" i="60" s="1"/>
  <c r="E40" i="60"/>
  <c r="F40" i="60" s="1"/>
  <c r="D40" i="60"/>
  <c r="J39" i="60"/>
  <c r="I39" i="60"/>
  <c r="G39" i="61" s="1"/>
  <c r="F39" i="60"/>
  <c r="H38" i="60"/>
  <c r="H40" i="60" s="1"/>
  <c r="G38" i="60"/>
  <c r="E38" i="60"/>
  <c r="F38" i="60" s="1"/>
  <c r="D38" i="60"/>
  <c r="I37" i="60"/>
  <c r="G37" i="61" s="1"/>
  <c r="F37" i="60"/>
  <c r="I36" i="60"/>
  <c r="G36" i="61" s="1"/>
  <c r="F36" i="60"/>
  <c r="I35" i="60"/>
  <c r="J35" i="60" s="1"/>
  <c r="F35" i="60"/>
  <c r="I34" i="60"/>
  <c r="J34" i="60" s="1"/>
  <c r="F34" i="60"/>
  <c r="I33" i="60"/>
  <c r="G33" i="61" s="1"/>
  <c r="F33" i="60"/>
  <c r="I32" i="60"/>
  <c r="G32" i="61" s="1"/>
  <c r="F32" i="60"/>
  <c r="I31" i="60"/>
  <c r="J31" i="60" s="1"/>
  <c r="H31" i="60"/>
  <c r="G31" i="60"/>
  <c r="E31" i="60"/>
  <c r="F31" i="60" s="1"/>
  <c r="D31" i="60"/>
  <c r="I30" i="60"/>
  <c r="G30" i="61" s="1"/>
  <c r="F30" i="60"/>
  <c r="J29" i="60"/>
  <c r="I29" i="60"/>
  <c r="F29" i="60"/>
  <c r="J28" i="60"/>
  <c r="I28" i="60"/>
  <c r="F28" i="60"/>
  <c r="H27" i="60"/>
  <c r="G27" i="60"/>
  <c r="F27" i="60"/>
  <c r="E27" i="60"/>
  <c r="D27" i="60"/>
  <c r="I26" i="60"/>
  <c r="G26" i="61" s="1"/>
  <c r="F26" i="60"/>
  <c r="I25" i="60"/>
  <c r="J25" i="60" s="1"/>
  <c r="F25" i="60"/>
  <c r="I24" i="60"/>
  <c r="J24" i="60" s="1"/>
  <c r="F24" i="60"/>
  <c r="E23" i="60"/>
  <c r="F23" i="60" s="1"/>
  <c r="I22" i="60"/>
  <c r="J22" i="60" s="1"/>
  <c r="F22" i="60"/>
  <c r="H21" i="60"/>
  <c r="H23" i="60" s="1"/>
  <c r="G21" i="60"/>
  <c r="F21" i="60"/>
  <c r="E21" i="60"/>
  <c r="D21" i="60"/>
  <c r="D23" i="60" s="1"/>
  <c r="J20" i="60"/>
  <c r="I20" i="60"/>
  <c r="F20" i="60"/>
  <c r="I19" i="60"/>
  <c r="J19" i="60" s="1"/>
  <c r="F19" i="60"/>
  <c r="I18" i="60"/>
  <c r="J18" i="60" s="1"/>
  <c r="F18" i="60"/>
  <c r="H17" i="60"/>
  <c r="G17" i="60"/>
  <c r="I17" i="61" s="1"/>
  <c r="E17" i="60"/>
  <c r="H17" i="61" s="1"/>
  <c r="D17" i="60"/>
  <c r="I16" i="60"/>
  <c r="J16" i="60" s="1"/>
  <c r="F16" i="60"/>
  <c r="J15" i="60"/>
  <c r="I15" i="60"/>
  <c r="G15" i="61" s="1"/>
  <c r="F15" i="60"/>
  <c r="I14" i="60"/>
  <c r="G14" i="61" s="1"/>
  <c r="F14" i="60"/>
  <c r="G12" i="60"/>
  <c r="H12" i="60" s="1"/>
  <c r="F12" i="60"/>
  <c r="E11" i="60"/>
  <c r="F11" i="60" s="1"/>
  <c r="D11" i="60"/>
  <c r="D13" i="60" s="1"/>
  <c r="G10" i="60"/>
  <c r="H10" i="60" s="1"/>
  <c r="I10" i="60" s="1"/>
  <c r="F10" i="60"/>
  <c r="G9" i="60"/>
  <c r="F9" i="60"/>
  <c r="G8" i="60"/>
  <c r="I8" i="61" s="1"/>
  <c r="F8" i="60"/>
  <c r="G7" i="60"/>
  <c r="G42" i="60" s="1"/>
  <c r="F7" i="60"/>
  <c r="G6" i="60"/>
  <c r="G11" i="60" s="1"/>
  <c r="F6" i="60"/>
  <c r="S21" i="66" l="1"/>
  <c r="V26" i="68"/>
  <c r="V28" i="68" s="1"/>
  <c r="J32" i="68"/>
  <c r="J34" i="68" s="1"/>
  <c r="D54" i="68"/>
  <c r="J55" i="68" s="1"/>
  <c r="R56" i="68"/>
  <c r="R58" i="68" s="1"/>
  <c r="R17" i="66"/>
  <c r="V37" i="68"/>
  <c r="L30" i="69"/>
  <c r="L54" i="68"/>
  <c r="P54" i="68"/>
  <c r="R55" i="68" s="1"/>
  <c r="S17" i="66"/>
  <c r="T54" i="68"/>
  <c r="V50" i="68"/>
  <c r="V52" i="68" s="1"/>
  <c r="R9" i="66"/>
  <c r="V25" i="68"/>
  <c r="J31" i="68"/>
  <c r="V49" i="68"/>
  <c r="F30" i="69"/>
  <c r="N31" i="68"/>
  <c r="J61" i="68"/>
  <c r="R31" i="68"/>
  <c r="N61" i="68"/>
  <c r="G40" i="61"/>
  <c r="J40" i="60"/>
  <c r="F44" i="60"/>
  <c r="I11" i="61"/>
  <c r="G13" i="60"/>
  <c r="H43" i="60"/>
  <c r="I12" i="60"/>
  <c r="I42" i="61"/>
  <c r="J10" i="60"/>
  <c r="G10" i="61"/>
  <c r="I8" i="60"/>
  <c r="G8" i="61" s="1"/>
  <c r="H6" i="60"/>
  <c r="E13" i="60"/>
  <c r="F13" i="60" s="1"/>
  <c r="I21" i="60"/>
  <c r="G21" i="61" s="1"/>
  <c r="J30" i="60"/>
  <c r="I38" i="60"/>
  <c r="F44" i="61"/>
  <c r="H44" i="61" s="1"/>
  <c r="J14" i="60"/>
  <c r="I17" i="60"/>
  <c r="G23" i="60"/>
  <c r="J26" i="60"/>
  <c r="I7" i="61"/>
  <c r="G18" i="61"/>
  <c r="G24" i="61"/>
  <c r="G34" i="61"/>
  <c r="C28" i="62"/>
  <c r="C30" i="62"/>
  <c r="H21" i="61"/>
  <c r="E34" i="63"/>
  <c r="H8" i="60"/>
  <c r="J32" i="60"/>
  <c r="J36" i="60"/>
  <c r="G41" i="60"/>
  <c r="I21" i="61"/>
  <c r="I27" i="61"/>
  <c r="E41" i="61"/>
  <c r="I43" i="60"/>
  <c r="G43" i="61" s="1"/>
  <c r="J37" i="60"/>
  <c r="I6" i="61"/>
  <c r="I27" i="60"/>
  <c r="G27" i="61" s="1"/>
  <c r="D11" i="61"/>
  <c r="D13" i="61" s="1"/>
  <c r="D44" i="61" s="1"/>
  <c r="J33" i="60"/>
  <c r="H9" i="60"/>
  <c r="I9" i="60"/>
  <c r="G9" i="61" s="1"/>
  <c r="H7" i="60"/>
  <c r="F17" i="60"/>
  <c r="R50" i="68" l="1"/>
  <c r="R52" i="68" s="1"/>
  <c r="N55" i="68"/>
  <c r="N50" i="68"/>
  <c r="N52" i="68" s="1"/>
  <c r="V55" i="68"/>
  <c r="F50" i="68"/>
  <c r="F52" i="68" s="1"/>
  <c r="J38" i="60"/>
  <c r="G38" i="61"/>
  <c r="J12" i="60"/>
  <c r="G12" i="61"/>
  <c r="H42" i="60"/>
  <c r="I42" i="60" s="1"/>
  <c r="I7" i="60"/>
  <c r="I23" i="61"/>
  <c r="I23" i="60"/>
  <c r="G23" i="61" s="1"/>
  <c r="J13" i="60"/>
  <c r="I13" i="61"/>
  <c r="I13" i="60"/>
  <c r="G13" i="61" s="1"/>
  <c r="H41" i="60"/>
  <c r="H44" i="60" s="1"/>
  <c r="H11" i="60"/>
  <c r="H13" i="60" s="1"/>
  <c r="J43" i="60"/>
  <c r="I41" i="61"/>
  <c r="G44" i="60"/>
  <c r="I6" i="60"/>
  <c r="J9" i="60"/>
  <c r="G17" i="61"/>
  <c r="J17" i="60"/>
  <c r="H13" i="61"/>
  <c r="J21" i="60"/>
  <c r="J8" i="60"/>
  <c r="J27" i="60"/>
  <c r="J7" i="60" l="1"/>
  <c r="G7" i="61"/>
  <c r="I11" i="60"/>
  <c r="G6" i="61"/>
  <c r="J6" i="60"/>
  <c r="J23" i="60"/>
  <c r="I44" i="61"/>
  <c r="I44" i="60"/>
  <c r="G44" i="61" s="1"/>
  <c r="I41" i="60"/>
  <c r="G42" i="61"/>
  <c r="J42" i="60"/>
  <c r="G41" i="61" l="1"/>
  <c r="J41" i="60"/>
  <c r="J44" i="60"/>
  <c r="G11" i="61"/>
  <c r="J11" i="60"/>
  <c r="AL89" i="59" l="1"/>
  <c r="AK89" i="59"/>
  <c r="AJ89" i="59"/>
  <c r="AI89" i="59"/>
  <c r="AH89" i="59"/>
  <c r="AM89" i="59" s="1"/>
  <c r="AG89" i="59"/>
  <c r="K89" i="59"/>
  <c r="H89" i="59"/>
  <c r="G89" i="59"/>
  <c r="F89" i="59"/>
  <c r="E89" i="59"/>
  <c r="D89" i="59"/>
  <c r="C89" i="59"/>
  <c r="AM88" i="59"/>
  <c r="AD88" i="59"/>
  <c r="AM87" i="59"/>
  <c r="AD87" i="59"/>
  <c r="AM86" i="59"/>
  <c r="AD86" i="59"/>
  <c r="AM85" i="59"/>
  <c r="AD85" i="59"/>
  <c r="AM84" i="59"/>
  <c r="AD84" i="59"/>
  <c r="AM83" i="59"/>
  <c r="AD83" i="59"/>
  <c r="AD89" i="59" s="1"/>
  <c r="AL82" i="59"/>
  <c r="AK82" i="59"/>
  <c r="AJ82" i="59"/>
  <c r="AI82" i="59"/>
  <c r="AH82" i="59"/>
  <c r="AM82" i="59" s="1"/>
  <c r="AG82" i="59"/>
  <c r="K82" i="59"/>
  <c r="H82" i="59"/>
  <c r="G82" i="59"/>
  <c r="F82" i="59"/>
  <c r="E82" i="59"/>
  <c r="D82" i="59"/>
  <c r="C82" i="59"/>
  <c r="AM81" i="59"/>
  <c r="AD81" i="59"/>
  <c r="AM80" i="59"/>
  <c r="AD80" i="59"/>
  <c r="AM79" i="59"/>
  <c r="AD79" i="59"/>
  <c r="AD82" i="59" s="1"/>
  <c r="AM78" i="59"/>
  <c r="AD78" i="59"/>
  <c r="AM77" i="59"/>
  <c r="AD77" i="59"/>
  <c r="AM76" i="59"/>
  <c r="AD76" i="59"/>
  <c r="AL75" i="59"/>
  <c r="AK75" i="59"/>
  <c r="AJ75" i="59"/>
  <c r="AI75" i="59"/>
  <c r="AH75" i="59"/>
  <c r="AM75" i="59" s="1"/>
  <c r="AG75" i="59"/>
  <c r="K75" i="59"/>
  <c r="H75" i="59"/>
  <c r="G75" i="59"/>
  <c r="F75" i="59"/>
  <c r="E75" i="59"/>
  <c r="D75" i="59"/>
  <c r="C75" i="59"/>
  <c r="AM74" i="59"/>
  <c r="AD74" i="59"/>
  <c r="AM73" i="59"/>
  <c r="AD73" i="59"/>
  <c r="AM72" i="59"/>
  <c r="AD72" i="59"/>
  <c r="AM71" i="59"/>
  <c r="AD71" i="59"/>
  <c r="AM70" i="59"/>
  <c r="AD70" i="59"/>
  <c r="AM69" i="59"/>
  <c r="AD69" i="59"/>
  <c r="AD75" i="59" s="1"/>
  <c r="K68" i="59"/>
  <c r="H68" i="59"/>
  <c r="G68" i="59"/>
  <c r="F68" i="59"/>
  <c r="E68" i="59"/>
  <c r="D68" i="59"/>
  <c r="C68" i="59"/>
  <c r="AD67" i="59"/>
  <c r="AD66" i="59"/>
  <c r="AD65" i="59"/>
  <c r="AD64" i="59"/>
  <c r="AD63" i="59"/>
  <c r="AD62" i="59"/>
  <c r="AD68" i="59" s="1"/>
  <c r="K61" i="59"/>
  <c r="H61" i="59"/>
  <c r="G61" i="59"/>
  <c r="F61" i="59"/>
  <c r="E61" i="59"/>
  <c r="D61" i="59"/>
  <c r="C61" i="59"/>
  <c r="AD60" i="59"/>
  <c r="AD59" i="59"/>
  <c r="AD58" i="59"/>
  <c r="AD57" i="59"/>
  <c r="AD56" i="59"/>
  <c r="AD61" i="59" s="1"/>
  <c r="AD55" i="59"/>
  <c r="K54" i="59"/>
  <c r="H54" i="59"/>
  <c r="G54" i="59"/>
  <c r="F54" i="59"/>
  <c r="E54" i="59"/>
  <c r="D54" i="59"/>
  <c r="C54" i="59"/>
  <c r="AD53" i="59"/>
  <c r="AD52" i="59"/>
  <c r="AD51" i="59"/>
  <c r="AD50" i="59"/>
  <c r="AD49" i="59"/>
  <c r="AD48" i="59"/>
  <c r="AD54" i="59" s="1"/>
  <c r="K47" i="59"/>
  <c r="H47" i="59"/>
  <c r="G47" i="59"/>
  <c r="F47" i="59"/>
  <c r="E47" i="59"/>
  <c r="D47" i="59"/>
  <c r="C47" i="59"/>
  <c r="AD46" i="59"/>
  <c r="AD45" i="59"/>
  <c r="AD44" i="59"/>
  <c r="AD43" i="59"/>
  <c r="AD42" i="59"/>
  <c r="AD41" i="59"/>
  <c r="AD47" i="59" s="1"/>
  <c r="K40" i="59"/>
  <c r="H40" i="59"/>
  <c r="G40" i="59"/>
  <c r="F40" i="59"/>
  <c r="E40" i="59"/>
  <c r="D40" i="59"/>
  <c r="C40" i="59"/>
  <c r="AD39" i="59"/>
  <c r="AD38" i="59"/>
  <c r="AD37" i="59"/>
  <c r="AD36" i="59"/>
  <c r="AD35" i="59"/>
  <c r="AD34" i="59"/>
  <c r="AD40" i="59" s="1"/>
  <c r="K33" i="59"/>
  <c r="J33" i="59"/>
  <c r="I33" i="59"/>
  <c r="H33" i="59"/>
  <c r="G33" i="59"/>
  <c r="F33" i="59"/>
  <c r="E33" i="59"/>
  <c r="AD32" i="59"/>
  <c r="AD31" i="59"/>
  <c r="AD30" i="59"/>
  <c r="AD29" i="59"/>
  <c r="AD28" i="59"/>
  <c r="AD27" i="59"/>
  <c r="AD33" i="59" s="1"/>
  <c r="K26" i="59"/>
  <c r="AD26" i="59" s="1"/>
  <c r="J26" i="59"/>
  <c r="I26" i="59"/>
  <c r="H26" i="59"/>
  <c r="G26" i="59"/>
  <c r="F26" i="59"/>
  <c r="E26" i="59"/>
  <c r="AD25" i="59"/>
  <c r="AD24" i="59"/>
  <c r="AD23" i="59"/>
  <c r="AD22" i="59"/>
  <c r="AD21" i="59"/>
  <c r="AD20" i="59"/>
  <c r="K31" i="58"/>
  <c r="B31" i="58"/>
  <c r="K30" i="58"/>
  <c r="L3" i="58"/>
  <c r="K3" i="58"/>
  <c r="J3" i="58"/>
  <c r="I3" i="58"/>
  <c r="H3" i="58"/>
  <c r="G3" i="58"/>
  <c r="F3" i="58"/>
  <c r="E3" i="58"/>
  <c r="D3" i="58"/>
  <c r="C3" i="58"/>
  <c r="B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27C46501-CC93-4F0A-B619-9FC8D1F7651D}">
      <text>
        <r>
          <rPr>
            <b/>
            <sz val="9"/>
            <color indexed="81"/>
            <rFont val="MS P ゴシック"/>
            <family val="3"/>
            <charset val="128"/>
          </rPr>
          <t xml:space="preserve"> 昨年度報告時の誤り。
誤：５→正：６</t>
        </r>
      </text>
    </comment>
    <comment ref="B20" authorId="0" shapeId="0" xr:uid="{25BEA43A-E5D4-4EB0-973D-8BC2793AA17E}">
      <text>
        <r>
          <rPr>
            <b/>
            <sz val="9"/>
            <color indexed="81"/>
            <rFont val="MS P ゴシック"/>
            <family val="3"/>
            <charset val="128"/>
          </rPr>
          <t>昨年度報告時の誤り。
誤：７→正６</t>
        </r>
      </text>
    </comment>
  </commentList>
</comments>
</file>

<file path=xl/sharedStrings.xml><?xml version="1.0" encoding="utf-8"?>
<sst xmlns="http://schemas.openxmlformats.org/spreadsheetml/2006/main" count="2376" uniqueCount="981">
  <si>
    <t>番号</t>
    <rPh sb="0" eb="2">
      <t>バンゴウ</t>
    </rPh>
    <phoneticPr fontId="9"/>
  </si>
  <si>
    <t>タイトル</t>
    <phoneticPr fontId="9"/>
  </si>
  <si>
    <t>自動車旅客輸送の現況</t>
  </si>
  <si>
    <t>Ⅲ-6-1</t>
    <phoneticPr fontId="9"/>
  </si>
  <si>
    <t>Ⅲ-6-7</t>
    <phoneticPr fontId="7"/>
  </si>
  <si>
    <t>業種</t>
    <rPh sb="0" eb="2">
      <t>ギョウシュ</t>
    </rPh>
    <phoneticPr fontId="9"/>
  </si>
  <si>
    <t>全国</t>
    <rPh sb="0" eb="2">
      <t>ゼンコク</t>
    </rPh>
    <phoneticPr fontId="9"/>
  </si>
  <si>
    <t>合計</t>
    <rPh sb="0" eb="2">
      <t>ゴウケイ</t>
    </rPh>
    <phoneticPr fontId="9"/>
  </si>
  <si>
    <t>実働率</t>
    <rPh sb="0" eb="3">
      <t>ジツドウリツ</t>
    </rPh>
    <phoneticPr fontId="9"/>
  </si>
  <si>
    <t>実車率</t>
    <rPh sb="0" eb="2">
      <t>ジッシャ</t>
    </rPh>
    <rPh sb="2" eb="3">
      <t>リツ</t>
    </rPh>
    <phoneticPr fontId="9"/>
  </si>
  <si>
    <t>走行キロ</t>
    <rPh sb="0" eb="2">
      <t>ソウコウ</t>
    </rPh>
    <phoneticPr fontId="9"/>
  </si>
  <si>
    <t>輸</t>
    <rPh sb="0" eb="1">
      <t>ユ</t>
    </rPh>
    <phoneticPr fontId="9"/>
  </si>
  <si>
    <t>実車キロ</t>
    <rPh sb="0" eb="2">
      <t>ジッシャ</t>
    </rPh>
    <phoneticPr fontId="9"/>
  </si>
  <si>
    <t>円</t>
    <rPh sb="0" eb="1">
      <t>エン</t>
    </rPh>
    <phoneticPr fontId="9"/>
  </si>
  <si>
    <t>送</t>
    <rPh sb="0" eb="1">
      <t>ソウ</t>
    </rPh>
    <phoneticPr fontId="9"/>
  </si>
  <si>
    <t>効</t>
    <rPh sb="0" eb="1">
      <t>コウ</t>
    </rPh>
    <phoneticPr fontId="9"/>
  </si>
  <si>
    <t>業</t>
    <rPh sb="0" eb="1">
      <t>ギョウ</t>
    </rPh>
    <phoneticPr fontId="9"/>
  </si>
  <si>
    <t>率</t>
    <rPh sb="0" eb="1">
      <t>リツ</t>
    </rPh>
    <phoneticPr fontId="9"/>
  </si>
  <si>
    <t>千円</t>
    <rPh sb="0" eb="2">
      <t>センエン</t>
    </rPh>
    <phoneticPr fontId="9"/>
  </si>
  <si>
    <t>両</t>
    <rPh sb="0" eb="1">
      <t>リョウ</t>
    </rPh>
    <phoneticPr fontId="9"/>
  </si>
  <si>
    <t>営</t>
    <rPh sb="0" eb="1">
      <t>エイ</t>
    </rPh>
    <phoneticPr fontId="9"/>
  </si>
  <si>
    <t>運</t>
    <rPh sb="0" eb="1">
      <t>ウン</t>
    </rPh>
    <phoneticPr fontId="9"/>
  </si>
  <si>
    <t>％</t>
    <phoneticPr fontId="9"/>
  </si>
  <si>
    <t>総</t>
    <rPh sb="0" eb="1">
      <t>ソウ</t>
    </rPh>
    <phoneticPr fontId="9"/>
  </si>
  <si>
    <t>費</t>
    <rPh sb="0" eb="1">
      <t>ヒ</t>
    </rPh>
    <phoneticPr fontId="9"/>
  </si>
  <si>
    <t>計</t>
    <rPh sb="0" eb="1">
      <t>ケイ</t>
    </rPh>
    <phoneticPr fontId="9"/>
  </si>
  <si>
    <t>用</t>
    <rPh sb="0" eb="1">
      <t>ヨウ</t>
    </rPh>
    <phoneticPr fontId="9"/>
  </si>
  <si>
    <t>成</t>
    <rPh sb="0" eb="1">
      <t>セイ</t>
    </rPh>
    <phoneticPr fontId="9"/>
  </si>
  <si>
    <t>走</t>
    <rPh sb="0" eb="1">
      <t>ソウ</t>
    </rPh>
    <phoneticPr fontId="9"/>
  </si>
  <si>
    <t>固定資産償却費</t>
    <rPh sb="0" eb="4">
      <t>コテイシサン</t>
    </rPh>
    <rPh sb="4" eb="7">
      <t>ショウキャクヒ</t>
    </rPh>
    <phoneticPr fontId="9"/>
  </si>
  <si>
    <t>原</t>
    <rPh sb="0" eb="1">
      <t>ゲン</t>
    </rPh>
    <phoneticPr fontId="9"/>
  </si>
  <si>
    <t>回</t>
    <rPh sb="0" eb="1">
      <t>カイ</t>
    </rPh>
    <phoneticPr fontId="9"/>
  </si>
  <si>
    <t>一人当り</t>
    <rPh sb="0" eb="2">
      <t>ヒトリ</t>
    </rPh>
    <rPh sb="2" eb="3">
      <t>ア</t>
    </rPh>
    <phoneticPr fontId="9"/>
  </si>
  <si>
    <t>標</t>
    <rPh sb="0" eb="1">
      <t>ヒョウ</t>
    </rPh>
    <phoneticPr fontId="9"/>
  </si>
  <si>
    <t>財</t>
    <rPh sb="0" eb="1">
      <t>ザイ</t>
    </rPh>
    <phoneticPr fontId="9"/>
  </si>
  <si>
    <t>務</t>
    <rPh sb="0" eb="1">
      <t>ム</t>
    </rPh>
    <phoneticPr fontId="9"/>
  </si>
  <si>
    <t>固定資産対長期資本比率</t>
    <rPh sb="0" eb="4">
      <t>コテイシサン</t>
    </rPh>
    <rPh sb="4" eb="5">
      <t>タイ</t>
    </rPh>
    <rPh sb="5" eb="7">
      <t>チョウキ</t>
    </rPh>
    <rPh sb="7" eb="9">
      <t>シホン</t>
    </rPh>
    <rPh sb="9" eb="11">
      <t>ヒリツ</t>
    </rPh>
    <phoneticPr fontId="9"/>
  </si>
  <si>
    <t>乗合バス路線廃止状況</t>
    <phoneticPr fontId="7"/>
  </si>
  <si>
    <t>バス関係国庫補助金交付実績</t>
    <phoneticPr fontId="7"/>
  </si>
  <si>
    <t>一般乗用旅客自動車運送事業輸送実績の推移</t>
    <phoneticPr fontId="7"/>
  </si>
  <si>
    <t>一般乗用旅客自動車運送事業者数及び車両数の推移</t>
    <phoneticPr fontId="7"/>
  </si>
  <si>
    <t>一般乗用旅客自動車運送事業の規模別事業者数</t>
    <phoneticPr fontId="7"/>
  </si>
  <si>
    <t>年度</t>
    <rPh sb="0" eb="2">
      <t>ネンド</t>
    </rPh>
    <phoneticPr fontId="9"/>
  </si>
  <si>
    <t>県別</t>
    <rPh sb="0" eb="1">
      <t>ケン</t>
    </rPh>
    <rPh sb="1" eb="2">
      <t>ベツ</t>
    </rPh>
    <phoneticPr fontId="9"/>
  </si>
  <si>
    <t>青　　森</t>
    <rPh sb="0" eb="4">
      <t>アオモリ</t>
    </rPh>
    <phoneticPr fontId="9"/>
  </si>
  <si>
    <t>㎞</t>
  </si>
  <si>
    <t>岩　　手</t>
    <rPh sb="0" eb="4">
      <t>イワテ</t>
    </rPh>
    <phoneticPr fontId="9"/>
  </si>
  <si>
    <t>宮　　城</t>
    <rPh sb="0" eb="4">
      <t>ミヤギ</t>
    </rPh>
    <phoneticPr fontId="9"/>
  </si>
  <si>
    <t>秋　　田</t>
    <rPh sb="0" eb="4">
      <t>アキタ</t>
    </rPh>
    <phoneticPr fontId="9"/>
  </si>
  <si>
    <t>山　　形</t>
    <rPh sb="0" eb="4">
      <t>ヤマガタ</t>
    </rPh>
    <phoneticPr fontId="9"/>
  </si>
  <si>
    <t>福　　島</t>
    <rPh sb="0" eb="4">
      <t>フクシマ</t>
    </rPh>
    <phoneticPr fontId="9"/>
  </si>
  <si>
    <t>１．県内に所在する事業者の路線廃止キロ数を計上した（当該事業者の県外の廃止路線を含む）。</t>
    <rPh sb="2" eb="3">
      <t>ケン</t>
    </rPh>
    <rPh sb="3" eb="4">
      <t>ナイ</t>
    </rPh>
    <rPh sb="5" eb="7">
      <t>ショザイ</t>
    </rPh>
    <rPh sb="9" eb="12">
      <t>ジギョウシャ</t>
    </rPh>
    <rPh sb="13" eb="15">
      <t>ロセン</t>
    </rPh>
    <rPh sb="15" eb="17">
      <t>ハイシ</t>
    </rPh>
    <rPh sb="19" eb="20">
      <t>スウ</t>
    </rPh>
    <rPh sb="21" eb="23">
      <t>ケイジョウ</t>
    </rPh>
    <rPh sb="26" eb="28">
      <t>トウガイ</t>
    </rPh>
    <rPh sb="28" eb="31">
      <t>ジギョウシャ</t>
    </rPh>
    <rPh sb="32" eb="34">
      <t>ケンガイ</t>
    </rPh>
    <rPh sb="35" eb="37">
      <t>ハイシ</t>
    </rPh>
    <rPh sb="37" eb="39">
      <t>ロセン</t>
    </rPh>
    <rPh sb="40" eb="41">
      <t>フク</t>
    </rPh>
    <phoneticPr fontId="9"/>
  </si>
  <si>
    <t>２．（　　）内は、高速バス・定期観光バスの路線廃止キロ数で内数である。</t>
    <rPh sb="6" eb="7">
      <t>ナイ</t>
    </rPh>
    <rPh sb="9" eb="11">
      <t>コウソク</t>
    </rPh>
    <rPh sb="14" eb="16">
      <t>テイキ</t>
    </rPh>
    <rPh sb="16" eb="18">
      <t>カンコウ</t>
    </rPh>
    <rPh sb="21" eb="23">
      <t>ロセン</t>
    </rPh>
    <rPh sb="23" eb="25">
      <t>ハイシ</t>
    </rPh>
    <rPh sb="27" eb="28">
      <t>スウ</t>
    </rPh>
    <rPh sb="29" eb="30">
      <t>ウチ</t>
    </rPh>
    <rPh sb="30" eb="31">
      <t>スウ</t>
    </rPh>
    <phoneticPr fontId="9"/>
  </si>
  <si>
    <t>３．数値は、当年度の廃止届出日を基準とした路線廃止キロ数である。</t>
    <rPh sb="2" eb="4">
      <t>スウチ</t>
    </rPh>
    <rPh sb="6" eb="9">
      <t>トウネンド</t>
    </rPh>
    <rPh sb="10" eb="12">
      <t>ハイシ</t>
    </rPh>
    <rPh sb="12" eb="13">
      <t>トドケ</t>
    </rPh>
    <rPh sb="13" eb="14">
      <t>デ</t>
    </rPh>
    <rPh sb="14" eb="15">
      <t>ヒ</t>
    </rPh>
    <rPh sb="16" eb="18">
      <t>キジュン</t>
    </rPh>
    <rPh sb="21" eb="23">
      <t>ロセン</t>
    </rPh>
    <rPh sb="23" eb="25">
      <t>ハイシ</t>
    </rPh>
    <rPh sb="27" eb="28">
      <t>スウ</t>
    </rPh>
    <phoneticPr fontId="9"/>
  </si>
  <si>
    <t>R1</t>
    <phoneticPr fontId="9"/>
  </si>
  <si>
    <t>Ⅲ-6-5</t>
    <phoneticPr fontId="7"/>
  </si>
  <si>
    <t>単位：千円</t>
    <rPh sb="0" eb="2">
      <t>タンイ</t>
    </rPh>
    <rPh sb="3" eb="5">
      <t>センエン</t>
    </rPh>
    <phoneticPr fontId="9"/>
  </si>
  <si>
    <t>年
度</t>
    <rPh sb="0" eb="1">
      <t>トシ</t>
    </rPh>
    <rPh sb="3" eb="4">
      <t>タビ</t>
    </rPh>
    <phoneticPr fontId="9"/>
  </si>
  <si>
    <t>県
名</t>
    <rPh sb="0" eb="1">
      <t>ケン</t>
    </rPh>
    <rPh sb="3" eb="4">
      <t>メイ</t>
    </rPh>
    <phoneticPr fontId="9"/>
  </si>
  <si>
    <t>地域公共交通確保維持費補助金</t>
    <rPh sb="0" eb="2">
      <t>チイキ</t>
    </rPh>
    <rPh sb="2" eb="4">
      <t>コウキョウ</t>
    </rPh>
    <rPh sb="4" eb="6">
      <t>コウツウ</t>
    </rPh>
    <rPh sb="6" eb="8">
      <t>カクホ</t>
    </rPh>
    <rPh sb="8" eb="10">
      <t>イジ</t>
    </rPh>
    <rPh sb="10" eb="11">
      <t>ヒ</t>
    </rPh>
    <rPh sb="11" eb="14">
      <t>ホジョキン</t>
    </rPh>
    <phoneticPr fontId="9"/>
  </si>
  <si>
    <t>合計金額</t>
    <rPh sb="0" eb="2">
      <t>ゴウケイ</t>
    </rPh>
    <rPh sb="2" eb="4">
      <t>キンガク</t>
    </rPh>
    <phoneticPr fontId="9"/>
  </si>
  <si>
    <t>地域間幹線系統
確保維持費補助</t>
    <rPh sb="0" eb="3">
      <t>チイキカン</t>
    </rPh>
    <rPh sb="3" eb="5">
      <t>カンセン</t>
    </rPh>
    <rPh sb="5" eb="7">
      <t>ケイトウ</t>
    </rPh>
    <rPh sb="8" eb="10">
      <t>カクホ</t>
    </rPh>
    <rPh sb="10" eb="12">
      <t>イジ</t>
    </rPh>
    <rPh sb="12" eb="13">
      <t>ヒ</t>
    </rPh>
    <rPh sb="13" eb="15">
      <t>ホジョ</t>
    </rPh>
    <phoneticPr fontId="9"/>
  </si>
  <si>
    <t>車両減価償却費等補助</t>
    <rPh sb="0" eb="2">
      <t>シャリョウ</t>
    </rPh>
    <rPh sb="2" eb="4">
      <t>ゲンカ</t>
    </rPh>
    <rPh sb="4" eb="7">
      <t>ショウキャクヒ</t>
    </rPh>
    <rPh sb="7" eb="8">
      <t>トウ</t>
    </rPh>
    <rPh sb="8" eb="10">
      <t>ホジョ</t>
    </rPh>
    <phoneticPr fontId="9"/>
  </si>
  <si>
    <t>事
業
者
数</t>
    <rPh sb="0" eb="1">
      <t>コト</t>
    </rPh>
    <rPh sb="2" eb="3">
      <t>ギョウ</t>
    </rPh>
    <rPh sb="4" eb="5">
      <t>モノ</t>
    </rPh>
    <rPh sb="6" eb="7">
      <t>スウ</t>
    </rPh>
    <phoneticPr fontId="9"/>
  </si>
  <si>
    <t>系
統
数</t>
    <rPh sb="0" eb="1">
      <t>ケイ</t>
    </rPh>
    <rPh sb="2" eb="3">
      <t>オサム</t>
    </rPh>
    <rPh sb="4" eb="5">
      <t>スウ</t>
    </rPh>
    <phoneticPr fontId="9"/>
  </si>
  <si>
    <t>金
額</t>
    <rPh sb="0" eb="1">
      <t>キン</t>
    </rPh>
    <rPh sb="2" eb="3">
      <t>ガク</t>
    </rPh>
    <phoneticPr fontId="9"/>
  </si>
  <si>
    <t>車
両
数</t>
    <rPh sb="0" eb="1">
      <t>クルマ</t>
    </rPh>
    <rPh sb="2" eb="3">
      <t>リョウ</t>
    </rPh>
    <rPh sb="4" eb="5">
      <t>カズ</t>
    </rPh>
    <phoneticPr fontId="9"/>
  </si>
  <si>
    <t>青森</t>
    <rPh sb="0" eb="2">
      <t>アオモリ</t>
    </rPh>
    <phoneticPr fontId="9"/>
  </si>
  <si>
    <t>岩手</t>
    <rPh sb="0" eb="2">
      <t>イワテ</t>
    </rPh>
    <phoneticPr fontId="9"/>
  </si>
  <si>
    <t>宮城</t>
    <rPh sb="0" eb="2">
      <t>ミヤギ</t>
    </rPh>
    <phoneticPr fontId="9"/>
  </si>
  <si>
    <t>秋田</t>
    <rPh sb="0" eb="2">
      <t>アキタ</t>
    </rPh>
    <phoneticPr fontId="9"/>
  </si>
  <si>
    <t>山形</t>
    <rPh sb="0" eb="2">
      <t>ヤマガタ</t>
    </rPh>
    <phoneticPr fontId="9"/>
  </si>
  <si>
    <t>福島</t>
    <rPh sb="0" eb="2">
      <t>フクシマ</t>
    </rPh>
    <phoneticPr fontId="9"/>
  </si>
  <si>
    <t>一般乗用旅客自動車運送事業輸送実績（１）</t>
    <phoneticPr fontId="7"/>
  </si>
  <si>
    <t>一般乗用旅客自動車運送事業輸送実績（２）</t>
  </si>
  <si>
    <t xml:space="preserve"> 県</t>
    <rPh sb="1" eb="2">
      <t>ケン</t>
    </rPh>
    <phoneticPr fontId="9"/>
  </si>
  <si>
    <t>項　目</t>
    <rPh sb="0" eb="3">
      <t>コウモク</t>
    </rPh>
    <phoneticPr fontId="9"/>
  </si>
  <si>
    <t>　　　延　　　車　　　両　　　数　　　</t>
    <rPh sb="3" eb="4">
      <t>ノベ</t>
    </rPh>
    <rPh sb="7" eb="16">
      <t>シャリョウスウ</t>
    </rPh>
    <phoneticPr fontId="9"/>
  </si>
  <si>
    <t>走　　　　　　行　　　　　　粁</t>
    <rPh sb="0" eb="8">
      <t>ソウコウ</t>
    </rPh>
    <phoneticPr fontId="9"/>
  </si>
  <si>
    <t>延実在車両数</t>
    <rPh sb="0" eb="1">
      <t>ノベ</t>
    </rPh>
    <rPh sb="1" eb="3">
      <t>ジツザイ</t>
    </rPh>
    <rPh sb="3" eb="6">
      <t>シャリョウスウ</t>
    </rPh>
    <phoneticPr fontId="9"/>
  </si>
  <si>
    <t>延実働車両数</t>
    <rPh sb="0" eb="1">
      <t>ノベ</t>
    </rPh>
    <rPh sb="1" eb="3">
      <t>ジツドウ</t>
    </rPh>
    <rPh sb="3" eb="6">
      <t>シャリョウスウ</t>
    </rPh>
    <phoneticPr fontId="9"/>
  </si>
  <si>
    <t>空車キロ</t>
    <rPh sb="0" eb="2">
      <t>クウシャ</t>
    </rPh>
    <phoneticPr fontId="9"/>
  </si>
  <si>
    <t xml:space="preserve"> 別</t>
    <rPh sb="1" eb="2">
      <t>ベツ</t>
    </rPh>
    <phoneticPr fontId="9"/>
  </si>
  <si>
    <t>市　別</t>
    <rPh sb="0" eb="1">
      <t>シ</t>
    </rPh>
    <rPh sb="2" eb="3">
      <t>ベツ</t>
    </rPh>
    <phoneticPr fontId="9"/>
  </si>
  <si>
    <t>（日車）</t>
    <rPh sb="1" eb="2">
      <t>ニチ</t>
    </rPh>
    <rPh sb="2" eb="3">
      <t>シャ</t>
    </rPh>
    <phoneticPr fontId="9"/>
  </si>
  <si>
    <t>（％）</t>
    <phoneticPr fontId="9"/>
  </si>
  <si>
    <t>（千㎞）</t>
    <rPh sb="1" eb="2">
      <t>セン</t>
    </rPh>
    <phoneticPr fontId="9"/>
  </si>
  <si>
    <t>青</t>
    <rPh sb="0" eb="1">
      <t>アオ</t>
    </rPh>
    <phoneticPr fontId="9"/>
  </si>
  <si>
    <t>青森   交通圏</t>
    <rPh sb="0" eb="2">
      <t>アオモリ</t>
    </rPh>
    <rPh sb="5" eb="7">
      <t>コウツウ</t>
    </rPh>
    <rPh sb="7" eb="8">
      <t>ケン</t>
    </rPh>
    <phoneticPr fontId="9"/>
  </si>
  <si>
    <t>法人等　</t>
    <rPh sb="0" eb="2">
      <t>ホウジン</t>
    </rPh>
    <rPh sb="2" eb="3">
      <t>トウ</t>
    </rPh>
    <phoneticPr fontId="9"/>
  </si>
  <si>
    <t>個人タクシー</t>
    <rPh sb="0" eb="2">
      <t>コジン</t>
    </rPh>
    <phoneticPr fontId="9"/>
  </si>
  <si>
    <t>八戸 　交通圏</t>
    <rPh sb="0" eb="2">
      <t>ハチコ</t>
    </rPh>
    <rPh sb="4" eb="6">
      <t>コウツウ</t>
    </rPh>
    <rPh sb="6" eb="7">
      <t>ケン</t>
    </rPh>
    <phoneticPr fontId="9"/>
  </si>
  <si>
    <t>森</t>
    <rPh sb="0" eb="1">
      <t>モリ</t>
    </rPh>
    <phoneticPr fontId="9"/>
  </si>
  <si>
    <t>弘前交通圏</t>
    <rPh sb="0" eb="5">
      <t>ヒロサキ</t>
    </rPh>
    <phoneticPr fontId="9"/>
  </si>
  <si>
    <t>小計</t>
    <rPh sb="0" eb="2">
      <t>ショウケイ</t>
    </rPh>
    <phoneticPr fontId="9"/>
  </si>
  <si>
    <t>その他</t>
    <rPh sb="0" eb="3">
      <t>ソノタ</t>
    </rPh>
    <phoneticPr fontId="9"/>
  </si>
  <si>
    <t>岩</t>
    <rPh sb="0" eb="1">
      <t>イワ</t>
    </rPh>
    <phoneticPr fontId="9"/>
  </si>
  <si>
    <t>盛岡 　交通圏</t>
    <rPh sb="0" eb="2">
      <t>モリオカ</t>
    </rPh>
    <rPh sb="4" eb="6">
      <t>コウツウ</t>
    </rPh>
    <rPh sb="6" eb="7">
      <t>ケン</t>
    </rPh>
    <phoneticPr fontId="9"/>
  </si>
  <si>
    <t>手</t>
    <rPh sb="0" eb="1">
      <t>テ</t>
    </rPh>
    <phoneticPr fontId="9"/>
  </si>
  <si>
    <t xml:space="preserve"> 宮</t>
    <rPh sb="1" eb="2">
      <t>ミヤ</t>
    </rPh>
    <phoneticPr fontId="9"/>
  </si>
  <si>
    <t>仙台市</t>
    <rPh sb="0" eb="3">
      <t>センダイシ</t>
    </rPh>
    <phoneticPr fontId="9"/>
  </si>
  <si>
    <t>石巻市</t>
    <rPh sb="0" eb="3">
      <t>イシノマキシ</t>
    </rPh>
    <phoneticPr fontId="9"/>
  </si>
  <si>
    <t xml:space="preserve"> 城</t>
    <rPh sb="1" eb="2">
      <t>シロ</t>
    </rPh>
    <phoneticPr fontId="9"/>
  </si>
  <si>
    <t>秋</t>
    <rPh sb="0" eb="1">
      <t>アキ</t>
    </rPh>
    <phoneticPr fontId="9"/>
  </si>
  <si>
    <t>秋田 　交通圏</t>
    <rPh sb="0" eb="2">
      <t>アキタ</t>
    </rPh>
    <rPh sb="4" eb="6">
      <t>コウツウ</t>
    </rPh>
    <rPh sb="6" eb="7">
      <t>ケン</t>
    </rPh>
    <phoneticPr fontId="9"/>
  </si>
  <si>
    <t>田</t>
    <rPh sb="0" eb="1">
      <t>タ</t>
    </rPh>
    <phoneticPr fontId="9"/>
  </si>
  <si>
    <t>山</t>
    <rPh sb="0" eb="1">
      <t>ヤマ</t>
    </rPh>
    <phoneticPr fontId="9"/>
  </si>
  <si>
    <t>山形 　交通圏</t>
    <rPh sb="0" eb="2">
      <t>ヤマガタ</t>
    </rPh>
    <rPh sb="4" eb="6">
      <t>コウツウ</t>
    </rPh>
    <rPh sb="6" eb="7">
      <t>ケン</t>
    </rPh>
    <phoneticPr fontId="9"/>
  </si>
  <si>
    <t>形</t>
    <rPh sb="0" eb="1">
      <t>カタ</t>
    </rPh>
    <phoneticPr fontId="9"/>
  </si>
  <si>
    <t xml:space="preserve"> 福</t>
    <rPh sb="1" eb="2">
      <t>フク</t>
    </rPh>
    <phoneticPr fontId="9"/>
  </si>
  <si>
    <t>福島 　交通圏</t>
    <rPh sb="0" eb="2">
      <t>フクシマ</t>
    </rPh>
    <rPh sb="4" eb="6">
      <t>コウツウ</t>
    </rPh>
    <rPh sb="6" eb="7">
      <t>ケン</t>
    </rPh>
    <phoneticPr fontId="9"/>
  </si>
  <si>
    <t>郡山 　交通圏</t>
    <rPh sb="0" eb="2">
      <t>コオリヤマ</t>
    </rPh>
    <rPh sb="4" eb="6">
      <t>コウツウ</t>
    </rPh>
    <rPh sb="6" eb="7">
      <t>ケン</t>
    </rPh>
    <phoneticPr fontId="9"/>
  </si>
  <si>
    <t>いわき市</t>
    <rPh sb="0" eb="4">
      <t>イワキシ</t>
    </rPh>
    <phoneticPr fontId="9"/>
  </si>
  <si>
    <t xml:space="preserve"> 島</t>
    <rPh sb="1" eb="2">
      <t>シマ</t>
    </rPh>
    <phoneticPr fontId="9"/>
  </si>
  <si>
    <t>会津若松市</t>
    <rPh sb="0" eb="5">
      <t>アイヅワカマツシ</t>
    </rPh>
    <phoneticPr fontId="9"/>
  </si>
  <si>
    <t>局</t>
    <rPh sb="0" eb="1">
      <t>キョク</t>
    </rPh>
    <phoneticPr fontId="9"/>
  </si>
  <si>
    <t>市部</t>
    <rPh sb="0" eb="2">
      <t>シブ</t>
    </rPh>
    <phoneticPr fontId="9"/>
  </si>
  <si>
    <t>輸送回数</t>
    <rPh sb="0" eb="2">
      <t>ユソウ</t>
    </rPh>
    <rPh sb="2" eb="4">
      <t>カイスウ</t>
    </rPh>
    <phoneticPr fontId="9"/>
  </si>
  <si>
    <t>輸送人員</t>
    <rPh sb="0" eb="2">
      <t>ユソウ</t>
    </rPh>
    <rPh sb="2" eb="4">
      <t>ジンイン</t>
    </rPh>
    <phoneticPr fontId="9"/>
  </si>
  <si>
    <t>営業収入</t>
    <rPh sb="0" eb="2">
      <t>エイギョウ</t>
    </rPh>
    <rPh sb="2" eb="4">
      <t>シュウニュウ</t>
    </rPh>
    <phoneticPr fontId="9"/>
  </si>
  <si>
    <t>実働１日１車当り</t>
    <rPh sb="0" eb="2">
      <t>ジツドウ</t>
    </rPh>
    <rPh sb="2" eb="4">
      <t>イチニチ</t>
    </rPh>
    <rPh sb="5" eb="6">
      <t>シャ</t>
    </rPh>
    <rPh sb="6" eb="7">
      <t>ア</t>
    </rPh>
    <phoneticPr fontId="9"/>
  </si>
  <si>
    <t>１車１回当</t>
    <rPh sb="0" eb="2">
      <t>１シャ</t>
    </rPh>
    <rPh sb="3" eb="4">
      <t>カイ</t>
    </rPh>
    <rPh sb="4" eb="5">
      <t>ア</t>
    </rPh>
    <phoneticPr fontId="9"/>
  </si>
  <si>
    <t>り実車キロ</t>
    <rPh sb="1" eb="3">
      <t>ジッシャ</t>
    </rPh>
    <phoneticPr fontId="9"/>
  </si>
  <si>
    <t>（千回）</t>
    <rPh sb="1" eb="3">
      <t>センカイ</t>
    </rPh>
    <phoneticPr fontId="9"/>
  </si>
  <si>
    <t>（千人）</t>
    <rPh sb="1" eb="3">
      <t>センニン</t>
    </rPh>
    <phoneticPr fontId="9"/>
  </si>
  <si>
    <t>（千円）</t>
    <rPh sb="1" eb="3">
      <t>センエン</t>
    </rPh>
    <phoneticPr fontId="9"/>
  </si>
  <si>
    <t>（㎞）</t>
    <phoneticPr fontId="9"/>
  </si>
  <si>
    <t>（円）</t>
    <rPh sb="1" eb="2">
      <t>エン</t>
    </rPh>
    <phoneticPr fontId="9"/>
  </si>
  <si>
    <t>走行キロ 千km</t>
    <rPh sb="0" eb="2">
      <t>ソウコウ</t>
    </rPh>
    <rPh sb="5" eb="6">
      <t>セン</t>
    </rPh>
    <phoneticPr fontId="9"/>
  </si>
  <si>
    <t>　　　　単位：輸送人員 千人</t>
    <rPh sb="4" eb="6">
      <t>タンイ</t>
    </rPh>
    <rPh sb="7" eb="9">
      <t>ユソウ</t>
    </rPh>
    <rPh sb="9" eb="11">
      <t>ジンイン</t>
    </rPh>
    <rPh sb="12" eb="14">
      <t>センニン</t>
    </rPh>
    <phoneticPr fontId="9"/>
  </si>
  <si>
    <t>　　　　　　　営業収入 千円</t>
    <rPh sb="7" eb="9">
      <t>エイギョウ</t>
    </rPh>
    <rPh sb="9" eb="11">
      <t>シュウニュウ</t>
    </rPh>
    <rPh sb="12" eb="14">
      <t>センエン</t>
    </rPh>
    <phoneticPr fontId="9"/>
  </si>
  <si>
    <t>年 度 別</t>
    <rPh sb="0" eb="1">
      <t>トシ</t>
    </rPh>
    <rPh sb="2" eb="3">
      <t>タビ</t>
    </rPh>
    <rPh sb="4" eb="5">
      <t>ベツ</t>
    </rPh>
    <phoneticPr fontId="9"/>
  </si>
  <si>
    <t>県 別</t>
    <rPh sb="0" eb="1">
      <t>ケン</t>
    </rPh>
    <rPh sb="2" eb="3">
      <t>ベツ</t>
    </rPh>
    <phoneticPr fontId="9"/>
  </si>
  <si>
    <t>項 目</t>
    <rPh sb="0" eb="1">
      <t>コウ</t>
    </rPh>
    <rPh sb="2" eb="3">
      <t>メ</t>
    </rPh>
    <phoneticPr fontId="9"/>
  </si>
  <si>
    <t>青　森</t>
    <rPh sb="0" eb="1">
      <t>アオ</t>
    </rPh>
    <rPh sb="2" eb="3">
      <t>モリ</t>
    </rPh>
    <phoneticPr fontId="9"/>
  </si>
  <si>
    <t>岩　手</t>
    <rPh sb="0" eb="1">
      <t>イワ</t>
    </rPh>
    <rPh sb="2" eb="3">
      <t>テ</t>
    </rPh>
    <phoneticPr fontId="9"/>
  </si>
  <si>
    <t>宮　城</t>
    <rPh sb="0" eb="1">
      <t>ミヤ</t>
    </rPh>
    <rPh sb="2" eb="3">
      <t>シロ</t>
    </rPh>
    <phoneticPr fontId="9"/>
  </si>
  <si>
    <t>秋　田</t>
    <rPh sb="0" eb="1">
      <t>アキ</t>
    </rPh>
    <rPh sb="2" eb="3">
      <t>タ</t>
    </rPh>
    <phoneticPr fontId="9"/>
  </si>
  <si>
    <t>山　形</t>
    <rPh sb="0" eb="1">
      <t>ヤマ</t>
    </rPh>
    <rPh sb="2" eb="3">
      <t>カタチ</t>
    </rPh>
    <phoneticPr fontId="9"/>
  </si>
  <si>
    <t>福　島</t>
    <rPh sb="0" eb="1">
      <t>フク</t>
    </rPh>
    <rPh sb="2" eb="3">
      <t>シマ</t>
    </rPh>
    <phoneticPr fontId="9"/>
  </si>
  <si>
    <t>局　計</t>
    <rPh sb="0" eb="1">
      <t>キョク</t>
    </rPh>
    <rPh sb="2" eb="3">
      <t>ケイ</t>
    </rPh>
    <phoneticPr fontId="9"/>
  </si>
  <si>
    <t>指　数　　（局計）</t>
    <rPh sb="0" eb="1">
      <t>ユビ</t>
    </rPh>
    <rPh sb="2" eb="3">
      <t>カズ</t>
    </rPh>
    <rPh sb="6" eb="7">
      <t>キョク</t>
    </rPh>
    <rPh sb="7" eb="8">
      <t>ケイ</t>
    </rPh>
    <phoneticPr fontId="9"/>
  </si>
  <si>
    <t>事業者数</t>
    <rPh sb="0" eb="3">
      <t>ジギョウシャ</t>
    </rPh>
    <rPh sb="3" eb="4">
      <t>スウ</t>
    </rPh>
    <phoneticPr fontId="9"/>
  </si>
  <si>
    <t>車 両 数</t>
    <rPh sb="0" eb="1">
      <t>クルマ</t>
    </rPh>
    <rPh sb="2" eb="3">
      <t>リョウ</t>
    </rPh>
    <rPh sb="4" eb="5">
      <t>カズ</t>
    </rPh>
    <phoneticPr fontId="9"/>
  </si>
  <si>
    <t>指　数  （局計）</t>
    <rPh sb="0" eb="1">
      <t>ユビ</t>
    </rPh>
    <rPh sb="2" eb="3">
      <t>カズ</t>
    </rPh>
    <rPh sb="6" eb="7">
      <t>キョク</t>
    </rPh>
    <rPh sb="7" eb="8">
      <t>ケイ</t>
    </rPh>
    <phoneticPr fontId="9"/>
  </si>
  <si>
    <t>（注）（　　　）は個人タクシーの別掲</t>
    <rPh sb="1" eb="2">
      <t>チュウ</t>
    </rPh>
    <rPh sb="9" eb="11">
      <t>コジン</t>
    </rPh>
    <rPh sb="16" eb="18">
      <t>ベッケイ</t>
    </rPh>
    <phoneticPr fontId="9"/>
  </si>
  <si>
    <t>総事業者数</t>
    <rPh sb="0" eb="1">
      <t>ソウ</t>
    </rPh>
    <rPh sb="1" eb="4">
      <t>ジギョウシャ</t>
    </rPh>
    <rPh sb="4" eb="5">
      <t>スウ</t>
    </rPh>
    <phoneticPr fontId="9"/>
  </si>
  <si>
    <t>車両数</t>
    <rPh sb="0" eb="3">
      <t>シャリョウスウ</t>
    </rPh>
    <phoneticPr fontId="9"/>
  </si>
  <si>
    <t>車両数規模別事業者数（個人タクシーを除く）</t>
    <rPh sb="0" eb="3">
      <t>シャリョウスウ</t>
    </rPh>
    <rPh sb="3" eb="6">
      <t>キボベツ</t>
    </rPh>
    <rPh sb="6" eb="9">
      <t>ジギョウシャ</t>
    </rPh>
    <rPh sb="9" eb="10">
      <t>スウ</t>
    </rPh>
    <rPh sb="11" eb="13">
      <t>コジン</t>
    </rPh>
    <rPh sb="18" eb="19">
      <t>ノゾ</t>
    </rPh>
    <phoneticPr fontId="9"/>
  </si>
  <si>
    <t>10両まで</t>
    <rPh sb="2" eb="3">
      <t>リョウ</t>
    </rPh>
    <phoneticPr fontId="9"/>
  </si>
  <si>
    <t>11両～30両</t>
    <rPh sb="2" eb="3">
      <t>リョウ</t>
    </rPh>
    <rPh sb="6" eb="7">
      <t>リョウ</t>
    </rPh>
    <phoneticPr fontId="9"/>
  </si>
  <si>
    <t>31両～50両</t>
    <rPh sb="2" eb="3">
      <t>リョウ</t>
    </rPh>
    <rPh sb="6" eb="7">
      <t>リョウ</t>
    </rPh>
    <phoneticPr fontId="9"/>
  </si>
  <si>
    <t>51両～100両</t>
    <rPh sb="2" eb="3">
      <t>リョウ</t>
    </rPh>
    <rPh sb="7" eb="8">
      <t>リョウ</t>
    </rPh>
    <phoneticPr fontId="9"/>
  </si>
  <si>
    <t>101両以上</t>
    <rPh sb="3" eb="4">
      <t>リョウ</t>
    </rPh>
    <rPh sb="4" eb="6">
      <t>イジョウ</t>
    </rPh>
    <phoneticPr fontId="9"/>
  </si>
  <si>
    <t>（注）（　）は個人タクシーの別掲</t>
    <rPh sb="1" eb="2">
      <t>チュウ</t>
    </rPh>
    <rPh sb="7" eb="9">
      <t>コジン</t>
    </rPh>
    <rPh sb="14" eb="16">
      <t>ベッケイ</t>
    </rPh>
    <phoneticPr fontId="9"/>
  </si>
  <si>
    <t>自動車貨物輸送の現況</t>
    <phoneticPr fontId="7"/>
  </si>
  <si>
    <t>貨物自動車運送事業の経営指標</t>
    <phoneticPr fontId="7"/>
  </si>
  <si>
    <t>貨物自動車運送事業者数及び車両数の推移</t>
    <phoneticPr fontId="7"/>
  </si>
  <si>
    <t>規模別貨物自動車運送事業者数</t>
    <phoneticPr fontId="7"/>
  </si>
  <si>
    <t>県別トラック輸送量の推移</t>
    <phoneticPr fontId="7"/>
  </si>
  <si>
    <t>トラック輸送トンキロの推移</t>
    <phoneticPr fontId="7"/>
  </si>
  <si>
    <t>ダンプ規制法による届出使用者数及び車両数調</t>
    <phoneticPr fontId="7"/>
  </si>
  <si>
    <t>貨物利用運送事業者数の推移</t>
    <phoneticPr fontId="7"/>
  </si>
  <si>
    <t>　(1) 貨物自動車運送事業の経営指標</t>
    <rPh sb="5" eb="7">
      <t>カモツ</t>
    </rPh>
    <rPh sb="7" eb="10">
      <t>ジドウシャ</t>
    </rPh>
    <rPh sb="10" eb="12">
      <t>ウンソウ</t>
    </rPh>
    <rPh sb="12" eb="14">
      <t>ジギョウ</t>
    </rPh>
    <rPh sb="15" eb="17">
      <t>ケイエイ</t>
    </rPh>
    <rPh sb="17" eb="19">
      <t>シヒョウ</t>
    </rPh>
    <phoneticPr fontId="9"/>
  </si>
  <si>
    <t>管　　　　　　内</t>
    <rPh sb="0" eb="1">
      <t>カン</t>
    </rPh>
    <rPh sb="7" eb="8">
      <t>ウチ</t>
    </rPh>
    <phoneticPr fontId="9"/>
  </si>
  <si>
    <t>全　　　　　　　　　　　　　国</t>
    <rPh sb="0" eb="1">
      <t>ゼン</t>
    </rPh>
    <rPh sb="14" eb="15">
      <t>クニ</t>
    </rPh>
    <phoneticPr fontId="9"/>
  </si>
  <si>
    <t>項　　目</t>
    <rPh sb="0" eb="1">
      <t>コウ</t>
    </rPh>
    <rPh sb="3" eb="4">
      <t>メ</t>
    </rPh>
    <phoneticPr fontId="9"/>
  </si>
  <si>
    <t>　　　　　　       車両規模</t>
    <rPh sb="13" eb="15">
      <t>シャリョウ</t>
    </rPh>
    <rPh sb="15" eb="17">
      <t>キボ</t>
    </rPh>
    <phoneticPr fontId="9"/>
  </si>
  <si>
    <t>総　　　　　　合</t>
    <rPh sb="0" eb="1">
      <t>フサ</t>
    </rPh>
    <rPh sb="7" eb="8">
      <t>ゴウ</t>
    </rPh>
    <phoneticPr fontId="9"/>
  </si>
  <si>
    <t>１１　～　２０　両</t>
    <rPh sb="8" eb="9">
      <t>リョウ</t>
    </rPh>
    <phoneticPr fontId="9"/>
  </si>
  <si>
    <t>実働率</t>
    <rPh sb="0" eb="1">
      <t>ミ</t>
    </rPh>
    <rPh sb="1" eb="2">
      <t>ドウ</t>
    </rPh>
    <rPh sb="2" eb="3">
      <t>リツ</t>
    </rPh>
    <phoneticPr fontId="9"/>
  </si>
  <si>
    <t>実車率</t>
    <rPh sb="0" eb="1">
      <t>ミ</t>
    </rPh>
    <rPh sb="1" eb="2">
      <t>クルマ</t>
    </rPh>
    <rPh sb="2" eb="3">
      <t>リツ</t>
    </rPh>
    <phoneticPr fontId="9"/>
  </si>
  <si>
    <t>輸送量</t>
    <rPh sb="0" eb="1">
      <t>ユ</t>
    </rPh>
    <rPh sb="1" eb="2">
      <t>ソウ</t>
    </rPh>
    <rPh sb="2" eb="3">
      <t>リョウ</t>
    </rPh>
    <phoneticPr fontId="9"/>
  </si>
  <si>
    <t>日</t>
    <rPh sb="0" eb="1">
      <t>ニチ</t>
    </rPh>
    <phoneticPr fontId="9"/>
  </si>
  <si>
    <t>走行キロ</t>
    <rPh sb="0" eb="1">
      <t>ソウ</t>
    </rPh>
    <rPh sb="1" eb="2">
      <t>ギョウ</t>
    </rPh>
    <phoneticPr fontId="9"/>
  </si>
  <si>
    <t>車</t>
    <rPh sb="0" eb="1">
      <t>シャ</t>
    </rPh>
    <phoneticPr fontId="9"/>
  </si>
  <si>
    <t>実車キロ</t>
    <rPh sb="0" eb="1">
      <t>ミ</t>
    </rPh>
    <rPh sb="1" eb="2">
      <t>クルマ</t>
    </rPh>
    <phoneticPr fontId="9"/>
  </si>
  <si>
    <t>当</t>
    <rPh sb="0" eb="1">
      <t>ア</t>
    </rPh>
    <phoneticPr fontId="9"/>
  </si>
  <si>
    <t>営業収益</t>
    <rPh sb="0" eb="1">
      <t>エイ</t>
    </rPh>
    <rPh sb="1" eb="2">
      <t>ギョウ</t>
    </rPh>
    <rPh sb="2" eb="3">
      <t>オサム</t>
    </rPh>
    <rPh sb="3" eb="4">
      <t>エキ</t>
    </rPh>
    <phoneticPr fontId="9"/>
  </si>
  <si>
    <t>営業費</t>
    <rPh sb="0" eb="1">
      <t>エイ</t>
    </rPh>
    <rPh sb="1" eb="2">
      <t>ギョウ</t>
    </rPh>
    <rPh sb="2" eb="3">
      <t>ヒ</t>
    </rPh>
    <phoneticPr fontId="9"/>
  </si>
  <si>
    <t>営業損益</t>
    <rPh sb="0" eb="1">
      <t>エイ</t>
    </rPh>
    <rPh sb="1" eb="2">
      <t>ギョウ</t>
    </rPh>
    <rPh sb="2" eb="3">
      <t>ソン</t>
    </rPh>
    <rPh sb="3" eb="4">
      <t>エキ</t>
    </rPh>
    <phoneticPr fontId="9"/>
  </si>
  <si>
    <t>従業員一人当り</t>
    <rPh sb="0" eb="3">
      <t>ジュウギョウイン</t>
    </rPh>
    <rPh sb="3" eb="5">
      <t>ヒトリ</t>
    </rPh>
    <rPh sb="5" eb="6">
      <t>ア</t>
    </rPh>
    <phoneticPr fontId="9"/>
  </si>
  <si>
    <t>実在車両数</t>
    <rPh sb="0" eb="1">
      <t>ミ</t>
    </rPh>
    <rPh sb="1" eb="2">
      <t>ザイ</t>
    </rPh>
    <rPh sb="2" eb="3">
      <t>クルマ</t>
    </rPh>
    <rPh sb="3" eb="4">
      <t>リョウ</t>
    </rPh>
    <rPh sb="4" eb="5">
      <t>カズ</t>
    </rPh>
    <phoneticPr fontId="9"/>
  </si>
  <si>
    <t>人件費</t>
    <rPh sb="0" eb="1">
      <t>ヒト</t>
    </rPh>
    <rPh sb="1" eb="2">
      <t>ケン</t>
    </rPh>
    <rPh sb="2" eb="3">
      <t>ヒ</t>
    </rPh>
    <phoneticPr fontId="9"/>
  </si>
  <si>
    <t>経費</t>
    <rPh sb="0" eb="1">
      <t>キョウ</t>
    </rPh>
    <rPh sb="1" eb="2">
      <t>ヒ</t>
    </rPh>
    <phoneticPr fontId="9"/>
  </si>
  <si>
    <t>一 管</t>
    <rPh sb="0" eb="1">
      <t>イチ</t>
    </rPh>
    <rPh sb="2" eb="3">
      <t>カン</t>
    </rPh>
    <phoneticPr fontId="9"/>
  </si>
  <si>
    <t>　 理</t>
    <rPh sb="2" eb="3">
      <t>リ</t>
    </rPh>
    <phoneticPr fontId="9"/>
  </si>
  <si>
    <t>構</t>
    <rPh sb="0" eb="1">
      <t>ガマエ</t>
    </rPh>
    <phoneticPr fontId="9"/>
  </si>
  <si>
    <t>般 費</t>
    <rPh sb="0" eb="1">
      <t>ハン</t>
    </rPh>
    <rPh sb="2" eb="3">
      <t>ヒ</t>
    </rPh>
    <phoneticPr fontId="9"/>
  </si>
  <si>
    <t>営　　業　　外　　費　　用</t>
    <rPh sb="0" eb="1">
      <t>エイ</t>
    </rPh>
    <rPh sb="3" eb="4">
      <t>ギョウ</t>
    </rPh>
    <rPh sb="6" eb="7">
      <t>ソト</t>
    </rPh>
    <rPh sb="9" eb="10">
      <t>ヒ</t>
    </rPh>
    <rPh sb="12" eb="13">
      <t>ヨウ</t>
    </rPh>
    <phoneticPr fontId="9"/>
  </si>
  <si>
    <t>合　　　　　　計</t>
    <rPh sb="0" eb="1">
      <t>ゴウ</t>
    </rPh>
    <rPh sb="7" eb="8">
      <t>ケイ</t>
    </rPh>
    <phoneticPr fontId="9"/>
  </si>
  <si>
    <t>燃料費</t>
    <rPh sb="0" eb="1">
      <t>ネン</t>
    </rPh>
    <rPh sb="1" eb="2">
      <t>リョウ</t>
    </rPh>
    <rPh sb="2" eb="3">
      <t>ヒ</t>
    </rPh>
    <phoneticPr fontId="9"/>
  </si>
  <si>
    <t>修繕費</t>
    <rPh sb="0" eb="1">
      <t>オサム</t>
    </rPh>
    <rPh sb="1" eb="2">
      <t>ツクロ</t>
    </rPh>
    <rPh sb="2" eb="3">
      <t>ヒ</t>
    </rPh>
    <phoneticPr fontId="9"/>
  </si>
  <si>
    <t>行</t>
    <rPh sb="0" eb="1">
      <t>イ</t>
    </rPh>
    <phoneticPr fontId="9"/>
  </si>
  <si>
    <t>その他の経費</t>
    <rPh sb="2" eb="3">
      <t>タ</t>
    </rPh>
    <rPh sb="4" eb="6">
      <t>ケイヒ</t>
    </rPh>
    <phoneticPr fontId="9"/>
  </si>
  <si>
    <t>価</t>
    <rPh sb="0" eb="1">
      <t>アタイ</t>
    </rPh>
    <phoneticPr fontId="9"/>
  </si>
  <si>
    <t>（　人　　　件　　　費　）</t>
    <rPh sb="2" eb="3">
      <t>ヒト</t>
    </rPh>
    <rPh sb="6" eb="7">
      <t>ケン</t>
    </rPh>
    <rPh sb="10" eb="11">
      <t>ヒ</t>
    </rPh>
    <phoneticPr fontId="9"/>
  </si>
  <si>
    <t>（　経　　　　　　　費　）</t>
    <rPh sb="2" eb="3">
      <t>キョウ</t>
    </rPh>
    <rPh sb="10" eb="11">
      <t>ヒ</t>
    </rPh>
    <phoneticPr fontId="9"/>
  </si>
  <si>
    <t>収指</t>
    <rPh sb="0" eb="1">
      <t>シュウ</t>
    </rPh>
    <rPh sb="1" eb="2">
      <t>ユビ</t>
    </rPh>
    <phoneticPr fontId="9"/>
  </si>
  <si>
    <t>総資本経常利益率</t>
    <rPh sb="0" eb="1">
      <t>フサ</t>
    </rPh>
    <rPh sb="1" eb="2">
      <t>シ</t>
    </rPh>
    <rPh sb="2" eb="3">
      <t>ホン</t>
    </rPh>
    <rPh sb="3" eb="4">
      <t>キョウ</t>
    </rPh>
    <rPh sb="4" eb="5">
      <t>ツネ</t>
    </rPh>
    <rPh sb="5" eb="6">
      <t>リ</t>
    </rPh>
    <rPh sb="6" eb="7">
      <t>エキ</t>
    </rPh>
    <rPh sb="7" eb="8">
      <t>リツ</t>
    </rPh>
    <phoneticPr fontId="9"/>
  </si>
  <si>
    <t>益</t>
    <rPh sb="0" eb="1">
      <t>エキ</t>
    </rPh>
    <phoneticPr fontId="9"/>
  </si>
  <si>
    <t>営業収益経常利益率</t>
    <rPh sb="0" eb="1">
      <t>エイ</t>
    </rPh>
    <rPh sb="1" eb="2">
      <t>ギョウ</t>
    </rPh>
    <rPh sb="2" eb="3">
      <t>オサム</t>
    </rPh>
    <rPh sb="3" eb="4">
      <t>エキ</t>
    </rPh>
    <rPh sb="4" eb="5">
      <t>ヘ</t>
    </rPh>
    <rPh sb="5" eb="6">
      <t>ツネ</t>
    </rPh>
    <rPh sb="6" eb="7">
      <t>リ</t>
    </rPh>
    <rPh sb="7" eb="8">
      <t>エキ</t>
    </rPh>
    <rPh sb="8" eb="9">
      <t>リツ</t>
    </rPh>
    <phoneticPr fontId="9"/>
  </si>
  <si>
    <t>性標</t>
    <rPh sb="0" eb="1">
      <t>セイ</t>
    </rPh>
    <rPh sb="1" eb="2">
      <t>ヒョウ</t>
    </rPh>
    <phoneticPr fontId="9"/>
  </si>
  <si>
    <t>総資本回転率</t>
    <rPh sb="0" eb="1">
      <t>フサ</t>
    </rPh>
    <rPh sb="1" eb="2">
      <t>シ</t>
    </rPh>
    <rPh sb="2" eb="3">
      <t>ホン</t>
    </rPh>
    <rPh sb="3" eb="4">
      <t>カイ</t>
    </rPh>
    <rPh sb="4" eb="5">
      <t>テン</t>
    </rPh>
    <rPh sb="5" eb="6">
      <t>リツ</t>
    </rPh>
    <phoneticPr fontId="9"/>
  </si>
  <si>
    <t>生産性指標</t>
    <rPh sb="0" eb="3">
      <t>セイサンセイ</t>
    </rPh>
    <rPh sb="3" eb="5">
      <t>シヒョウ</t>
    </rPh>
    <phoneticPr fontId="9"/>
  </si>
  <si>
    <t>従 業 員</t>
    <rPh sb="0" eb="1">
      <t>ジュウ</t>
    </rPh>
    <rPh sb="2" eb="3">
      <t>ギョウ</t>
    </rPh>
    <rPh sb="4" eb="5">
      <t>イン</t>
    </rPh>
    <phoneticPr fontId="9"/>
  </si>
  <si>
    <t>付加価値額</t>
    <rPh sb="0" eb="1">
      <t>ヅケ</t>
    </rPh>
    <rPh sb="1" eb="2">
      <t>クワ</t>
    </rPh>
    <rPh sb="2" eb="3">
      <t>アタイ</t>
    </rPh>
    <rPh sb="3" eb="4">
      <t>アタイ</t>
    </rPh>
    <rPh sb="4" eb="5">
      <t>ガク</t>
    </rPh>
    <phoneticPr fontId="9"/>
  </si>
  <si>
    <t>付加価値率</t>
    <rPh sb="0" eb="1">
      <t>ヅケ</t>
    </rPh>
    <rPh sb="1" eb="2">
      <t>クワ</t>
    </rPh>
    <rPh sb="2" eb="3">
      <t>アタイ</t>
    </rPh>
    <rPh sb="3" eb="4">
      <t>アタイ</t>
    </rPh>
    <rPh sb="4" eb="5">
      <t>リツ</t>
    </rPh>
    <phoneticPr fontId="9"/>
  </si>
  <si>
    <t>労働分配率</t>
    <rPh sb="0" eb="1">
      <t>ロウ</t>
    </rPh>
    <rPh sb="1" eb="2">
      <t>ドウ</t>
    </rPh>
    <rPh sb="2" eb="3">
      <t>ブン</t>
    </rPh>
    <rPh sb="3" eb="4">
      <t>クバ</t>
    </rPh>
    <rPh sb="4" eb="5">
      <t>リツ</t>
    </rPh>
    <phoneticPr fontId="9"/>
  </si>
  <si>
    <t>流動比率</t>
    <rPh sb="0" eb="1">
      <t>リュウ</t>
    </rPh>
    <rPh sb="1" eb="2">
      <t>ドウ</t>
    </rPh>
    <rPh sb="2" eb="3">
      <t>ヒ</t>
    </rPh>
    <rPh sb="3" eb="4">
      <t>リツ</t>
    </rPh>
    <phoneticPr fontId="9"/>
  </si>
  <si>
    <t>固定比率</t>
    <rPh sb="0" eb="1">
      <t>ガタマリ</t>
    </rPh>
    <rPh sb="1" eb="2">
      <t>サダム</t>
    </rPh>
    <rPh sb="2" eb="3">
      <t>ヒ</t>
    </rPh>
    <rPh sb="3" eb="4">
      <t>リツ</t>
    </rPh>
    <phoneticPr fontId="9"/>
  </si>
  <si>
    <t>指</t>
    <rPh sb="0" eb="1">
      <t>ユビ</t>
    </rPh>
    <phoneticPr fontId="9"/>
  </si>
  <si>
    <t>自己資本比率</t>
    <rPh sb="0" eb="1">
      <t>ジ</t>
    </rPh>
    <rPh sb="1" eb="2">
      <t>オノレ</t>
    </rPh>
    <rPh sb="2" eb="3">
      <t>シ</t>
    </rPh>
    <rPh sb="3" eb="4">
      <t>ホン</t>
    </rPh>
    <rPh sb="4" eb="5">
      <t>ヒ</t>
    </rPh>
    <rPh sb="5" eb="6">
      <t>リツ</t>
    </rPh>
    <phoneticPr fontId="9"/>
  </si>
  <si>
    <t xml:space="preserve"> (2) 貨物自動車運送事業者数及び車両数の推移</t>
    <rPh sb="5" eb="7">
      <t>カモツ</t>
    </rPh>
    <rPh sb="7" eb="10">
      <t>ジドウシャ</t>
    </rPh>
    <rPh sb="10" eb="12">
      <t>ウンソウ</t>
    </rPh>
    <rPh sb="12" eb="15">
      <t>ジギョウシャ</t>
    </rPh>
    <rPh sb="15" eb="16">
      <t>スウ</t>
    </rPh>
    <rPh sb="16" eb="17">
      <t>オヨ</t>
    </rPh>
    <rPh sb="18" eb="21">
      <t>シャリョウスウ</t>
    </rPh>
    <rPh sb="22" eb="24">
      <t>スイイ</t>
    </rPh>
    <phoneticPr fontId="9"/>
  </si>
  <si>
    <t>　項　目</t>
    <rPh sb="1" eb="2">
      <t>コウ</t>
    </rPh>
    <rPh sb="3" eb="4">
      <t>メ</t>
    </rPh>
    <phoneticPr fontId="9"/>
  </si>
  <si>
    <t>青　　　森</t>
    <rPh sb="0" eb="1">
      <t>アオ</t>
    </rPh>
    <rPh sb="4" eb="5">
      <t>モリ</t>
    </rPh>
    <phoneticPr fontId="9"/>
  </si>
  <si>
    <t>岩　　　手</t>
    <rPh sb="0" eb="1">
      <t>イワ</t>
    </rPh>
    <rPh sb="4" eb="5">
      <t>テ</t>
    </rPh>
    <phoneticPr fontId="9"/>
  </si>
  <si>
    <t>宮　　　城</t>
    <rPh sb="0" eb="1">
      <t>ミヤ</t>
    </rPh>
    <rPh sb="4" eb="5">
      <t>シロ</t>
    </rPh>
    <phoneticPr fontId="9"/>
  </si>
  <si>
    <t>秋　　　田</t>
    <rPh sb="0" eb="1">
      <t>アキ</t>
    </rPh>
    <rPh sb="4" eb="5">
      <t>タ</t>
    </rPh>
    <phoneticPr fontId="9"/>
  </si>
  <si>
    <t>山　　　形</t>
    <rPh sb="0" eb="1">
      <t>ヤマ</t>
    </rPh>
    <rPh sb="4" eb="5">
      <t>カタチ</t>
    </rPh>
    <phoneticPr fontId="9"/>
  </si>
  <si>
    <t>福　　　島</t>
    <rPh sb="0" eb="1">
      <t>フク</t>
    </rPh>
    <rPh sb="4" eb="5">
      <t>シマ</t>
    </rPh>
    <phoneticPr fontId="9"/>
  </si>
  <si>
    <t>局　　　計</t>
    <rPh sb="0" eb="1">
      <t>キョク</t>
    </rPh>
    <rPh sb="4" eb="5">
      <t>ケイ</t>
    </rPh>
    <phoneticPr fontId="9"/>
  </si>
  <si>
    <t>指数（局計）</t>
    <rPh sb="0" eb="2">
      <t>シスウ</t>
    </rPh>
    <rPh sb="3" eb="4">
      <t>キョク</t>
    </rPh>
    <rPh sb="4" eb="5">
      <t>ケイ</t>
    </rPh>
    <phoneticPr fontId="9"/>
  </si>
  <si>
    <t>年</t>
    <rPh sb="0" eb="1">
      <t>ネン</t>
    </rPh>
    <phoneticPr fontId="9"/>
  </si>
  <si>
    <t>種</t>
    <rPh sb="0" eb="1">
      <t>シュ</t>
    </rPh>
    <phoneticPr fontId="9"/>
  </si>
  <si>
    <t>度</t>
    <rPh sb="0" eb="1">
      <t>ド</t>
    </rPh>
    <phoneticPr fontId="9"/>
  </si>
  <si>
    <t>別</t>
    <rPh sb="0" eb="1">
      <t>ベツ</t>
    </rPh>
    <phoneticPr fontId="9"/>
  </si>
  <si>
    <t>特　別</t>
    <rPh sb="0" eb="1">
      <t>トク</t>
    </rPh>
    <rPh sb="2" eb="3">
      <t>ベツ</t>
    </rPh>
    <phoneticPr fontId="9"/>
  </si>
  <si>
    <t>積合せ</t>
    <rPh sb="0" eb="1">
      <t>ツ</t>
    </rPh>
    <rPh sb="1" eb="2">
      <t>ア</t>
    </rPh>
    <phoneticPr fontId="9"/>
  </si>
  <si>
    <t>一　般</t>
    <rPh sb="0" eb="1">
      <t>イチ</t>
    </rPh>
    <rPh sb="2" eb="3">
      <t>バン</t>
    </rPh>
    <phoneticPr fontId="9"/>
  </si>
  <si>
    <t>（注）</t>
    <rPh sb="1" eb="2">
      <t>チュウ</t>
    </rPh>
    <phoneticPr fontId="9"/>
  </si>
  <si>
    <t xml:space="preserve">  ２．特別積合せ事業者数は当該県内に本社を有する事業者である。</t>
    <rPh sb="4" eb="6">
      <t>トクベツ</t>
    </rPh>
    <rPh sb="6" eb="7">
      <t>ツ</t>
    </rPh>
    <rPh sb="7" eb="8">
      <t>ア</t>
    </rPh>
    <rPh sb="9" eb="12">
      <t>ジギョウシャ</t>
    </rPh>
    <rPh sb="12" eb="13">
      <t>スウ</t>
    </rPh>
    <rPh sb="14" eb="17">
      <t>トウガイケン</t>
    </rPh>
    <rPh sb="17" eb="18">
      <t>ナイ</t>
    </rPh>
    <rPh sb="19" eb="21">
      <t>ホンシャ</t>
    </rPh>
    <rPh sb="22" eb="23">
      <t>ユウ</t>
    </rPh>
    <rPh sb="25" eb="28">
      <t>ジギョウシャ</t>
    </rPh>
    <phoneticPr fontId="9"/>
  </si>
  <si>
    <t xml:space="preserve">  ３．一般事業者数は当該県内に営業所を有する事業者である。</t>
    <rPh sb="4" eb="6">
      <t>イッパン</t>
    </rPh>
    <rPh sb="6" eb="9">
      <t>ジギョウシャ</t>
    </rPh>
    <rPh sb="9" eb="10">
      <t>スウ</t>
    </rPh>
    <rPh sb="11" eb="13">
      <t>トウガイ</t>
    </rPh>
    <rPh sb="13" eb="14">
      <t>ケン</t>
    </rPh>
    <rPh sb="14" eb="15">
      <t>ナイ</t>
    </rPh>
    <rPh sb="16" eb="18">
      <t>エイギョウ</t>
    </rPh>
    <rPh sb="18" eb="19">
      <t>ショ</t>
    </rPh>
    <rPh sb="20" eb="21">
      <t>ユウ</t>
    </rPh>
    <rPh sb="23" eb="26">
      <t>ジギョウシャ</t>
    </rPh>
    <phoneticPr fontId="9"/>
  </si>
  <si>
    <t xml:space="preserve"> (3) 規模別貨物自動車運送事業者数</t>
    <rPh sb="5" eb="8">
      <t>キボベツ</t>
    </rPh>
    <rPh sb="8" eb="10">
      <t>カモツ</t>
    </rPh>
    <rPh sb="10" eb="13">
      <t>ジドウシャ</t>
    </rPh>
    <rPh sb="13" eb="15">
      <t>ウンソウ</t>
    </rPh>
    <rPh sb="15" eb="18">
      <t>ジギョウシャ</t>
    </rPh>
    <rPh sb="18" eb="19">
      <t>スウ</t>
    </rPh>
    <phoneticPr fontId="9"/>
  </si>
  <si>
    <t>区</t>
    <rPh sb="0" eb="1">
      <t>ク</t>
    </rPh>
    <phoneticPr fontId="9"/>
  </si>
  <si>
    <t>一　　　　　　　　　　　　　　　　　　　　　　般</t>
    <rPh sb="0" eb="1">
      <t>イチ</t>
    </rPh>
    <rPh sb="23" eb="24">
      <t>バン</t>
    </rPh>
    <phoneticPr fontId="9"/>
  </si>
  <si>
    <t>分</t>
    <rPh sb="0" eb="1">
      <t>ブン</t>
    </rPh>
    <phoneticPr fontId="9"/>
  </si>
  <si>
    <t>特</t>
    <rPh sb="0" eb="1">
      <t>トク</t>
    </rPh>
    <phoneticPr fontId="9"/>
  </si>
  <si>
    <t>事</t>
    <rPh sb="0" eb="1">
      <t>ジ</t>
    </rPh>
    <phoneticPr fontId="9"/>
  </si>
  <si>
    <t>車　　両　　数　　規　　模　　別　　事　　業　　者　　数</t>
    <rPh sb="0" eb="1">
      <t>クルマ</t>
    </rPh>
    <rPh sb="3" eb="4">
      <t>リョウ</t>
    </rPh>
    <rPh sb="6" eb="7">
      <t>カズ</t>
    </rPh>
    <rPh sb="9" eb="10">
      <t>キ</t>
    </rPh>
    <rPh sb="12" eb="13">
      <t>ノット</t>
    </rPh>
    <rPh sb="15" eb="16">
      <t>ベツ</t>
    </rPh>
    <rPh sb="18" eb="19">
      <t>コト</t>
    </rPh>
    <rPh sb="21" eb="22">
      <t>ギョウ</t>
    </rPh>
    <rPh sb="24" eb="25">
      <t>モノ</t>
    </rPh>
    <rPh sb="27" eb="28">
      <t>スウ</t>
    </rPh>
    <phoneticPr fontId="9"/>
  </si>
  <si>
    <t>者</t>
    <rPh sb="0" eb="1">
      <t>シャ</t>
    </rPh>
    <phoneticPr fontId="9"/>
  </si>
  <si>
    <t>数</t>
    <rPh sb="0" eb="1">
      <t>スウ</t>
    </rPh>
    <phoneticPr fontId="9"/>
  </si>
  <si>
    <t>積</t>
    <rPh sb="0" eb="1">
      <t>ツ</t>
    </rPh>
    <phoneticPr fontId="9"/>
  </si>
  <si>
    <t>内</t>
    <rPh sb="0" eb="1">
      <t>ウチ</t>
    </rPh>
    <phoneticPr fontId="9"/>
  </si>
  <si>
    <t>県</t>
    <rPh sb="0" eb="1">
      <t>ケン</t>
    </rPh>
    <phoneticPr fontId="9"/>
  </si>
  <si>
    <t>合</t>
    <rPh sb="0" eb="1">
      <t>ア</t>
    </rPh>
    <phoneticPr fontId="9"/>
  </si>
  <si>
    <t>以</t>
    <rPh sb="0" eb="1">
      <t>イ</t>
    </rPh>
    <phoneticPr fontId="9"/>
  </si>
  <si>
    <t>上</t>
    <rPh sb="0" eb="1">
      <t>ウエ</t>
    </rPh>
    <phoneticPr fontId="9"/>
  </si>
  <si>
    <t>宮</t>
    <rPh sb="0" eb="1">
      <t>ミヤ</t>
    </rPh>
    <phoneticPr fontId="9"/>
  </si>
  <si>
    <t>城</t>
    <rPh sb="0" eb="1">
      <t>シロ</t>
    </rPh>
    <phoneticPr fontId="9"/>
  </si>
  <si>
    <t>福</t>
    <rPh sb="0" eb="1">
      <t>フク</t>
    </rPh>
    <phoneticPr fontId="9"/>
  </si>
  <si>
    <t>島</t>
    <rPh sb="0" eb="1">
      <t>シマ</t>
    </rPh>
    <phoneticPr fontId="9"/>
  </si>
  <si>
    <t>　　　　２．事業者数には霊柩事業者及び特定事業者は含まない。</t>
    <rPh sb="6" eb="9">
      <t>ジギョウシャ</t>
    </rPh>
    <rPh sb="9" eb="10">
      <t>スウ</t>
    </rPh>
    <rPh sb="12" eb="13">
      <t>レイ</t>
    </rPh>
    <rPh sb="13" eb="14">
      <t>ヒツギ</t>
    </rPh>
    <rPh sb="14" eb="17">
      <t>ジギョウシャ</t>
    </rPh>
    <rPh sb="17" eb="18">
      <t>オヨ</t>
    </rPh>
    <rPh sb="19" eb="21">
      <t>トクテイ</t>
    </rPh>
    <rPh sb="21" eb="24">
      <t>ジギョウシャ</t>
    </rPh>
    <rPh sb="25" eb="26">
      <t>フク</t>
    </rPh>
    <phoneticPr fontId="9"/>
  </si>
  <si>
    <t>　　　　３．車両数規模別事業者数の（　　）内は特別積合せ事業者数で、内数である。</t>
    <rPh sb="6" eb="9">
      <t>シャリョウスウ</t>
    </rPh>
    <rPh sb="9" eb="12">
      <t>キボベツ</t>
    </rPh>
    <rPh sb="12" eb="15">
      <t>ジギョウシャ</t>
    </rPh>
    <rPh sb="15" eb="16">
      <t>スウ</t>
    </rPh>
    <rPh sb="21" eb="22">
      <t>ナイ</t>
    </rPh>
    <rPh sb="23" eb="25">
      <t>トクベツ</t>
    </rPh>
    <rPh sb="25" eb="26">
      <t>ツ</t>
    </rPh>
    <rPh sb="26" eb="27">
      <t>ア</t>
    </rPh>
    <rPh sb="28" eb="31">
      <t>ジギョウシャ</t>
    </rPh>
    <rPh sb="31" eb="32">
      <t>スウ</t>
    </rPh>
    <rPh sb="34" eb="35">
      <t>ウチ</t>
    </rPh>
    <rPh sb="35" eb="36">
      <t>スウ</t>
    </rPh>
    <phoneticPr fontId="9"/>
  </si>
  <si>
    <t xml:space="preserve"> (4) 県別トラック輸送量の推移</t>
    <rPh sb="5" eb="7">
      <t>ケンベツ</t>
    </rPh>
    <rPh sb="11" eb="14">
      <t>ユソウリョウ</t>
    </rPh>
    <rPh sb="15" eb="17">
      <t>スイイ</t>
    </rPh>
    <phoneticPr fontId="9"/>
  </si>
  <si>
    <t>(</t>
    <phoneticPr fontId="9"/>
  </si>
  <si>
    <t>比</t>
    <rPh sb="0" eb="1">
      <t>ヒ</t>
    </rPh>
    <phoneticPr fontId="9"/>
  </si>
  <si>
    <t>自</t>
    <rPh sb="0" eb="1">
      <t>ジ</t>
    </rPh>
    <phoneticPr fontId="9"/>
  </si>
  <si>
    <t>全</t>
    <rPh sb="0" eb="1">
      <t>ゼン</t>
    </rPh>
    <phoneticPr fontId="9"/>
  </si>
  <si>
    <t>国</t>
    <rPh sb="0" eb="1">
      <t>コク</t>
    </rPh>
    <phoneticPr fontId="9"/>
  </si>
  <si>
    <t xml:space="preserve"> (5) トラック輸送トンキロの推移</t>
    <rPh sb="9" eb="11">
      <t>ユソウ</t>
    </rPh>
    <rPh sb="16" eb="18">
      <t>スイイ</t>
    </rPh>
    <phoneticPr fontId="9"/>
  </si>
  <si>
    <t>地</t>
    <rPh sb="0" eb="1">
      <t>チ</t>
    </rPh>
    <phoneticPr fontId="9"/>
  </si>
  <si>
    <t>域</t>
    <rPh sb="0" eb="1">
      <t>イキ</t>
    </rPh>
    <phoneticPr fontId="9"/>
  </si>
  <si>
    <t>営</t>
    <rPh sb="0" eb="1">
      <t>イトナ</t>
    </rPh>
    <phoneticPr fontId="9"/>
  </si>
  <si>
    <t>東北</t>
    <rPh sb="0" eb="2">
      <t>トウホク</t>
    </rPh>
    <phoneticPr fontId="9"/>
  </si>
  <si>
    <t>家</t>
    <rPh sb="0" eb="1">
      <t>イエ</t>
    </rPh>
    <phoneticPr fontId="9"/>
  </si>
  <si>
    <t>１．特種（殊）用途車を除く</t>
    <rPh sb="2" eb="4">
      <t>トクシュ</t>
    </rPh>
    <rPh sb="5" eb="6">
      <t>シュ</t>
    </rPh>
    <rPh sb="7" eb="9">
      <t>ヨウト</t>
    </rPh>
    <rPh sb="9" eb="10">
      <t>シャ</t>
    </rPh>
    <rPh sb="11" eb="12">
      <t>ノゾ</t>
    </rPh>
    <phoneticPr fontId="9"/>
  </si>
  <si>
    <t>　　　                資料：「自動車輸送統計年報」</t>
    <rPh sb="19" eb="21">
      <t>シリョウ</t>
    </rPh>
    <rPh sb="23" eb="26">
      <t>ジドウシャ</t>
    </rPh>
    <rPh sb="26" eb="28">
      <t>ユソウ</t>
    </rPh>
    <rPh sb="28" eb="30">
      <t>トウケイ</t>
    </rPh>
    <rPh sb="30" eb="32">
      <t>ネンポウ</t>
    </rPh>
    <phoneticPr fontId="9"/>
  </si>
  <si>
    <t xml:space="preserve"> (6) ダンプ規制法による届出使用者数及び車両数調</t>
    <rPh sb="8" eb="11">
      <t>キセイホウ</t>
    </rPh>
    <rPh sb="14" eb="16">
      <t>トドケデ</t>
    </rPh>
    <rPh sb="16" eb="19">
      <t>シヨウシャ</t>
    </rPh>
    <rPh sb="19" eb="20">
      <t>スウ</t>
    </rPh>
    <rPh sb="20" eb="21">
      <t>オヨ</t>
    </rPh>
    <rPh sb="22" eb="25">
      <t>シャリョウスウ</t>
    </rPh>
    <rPh sb="25" eb="26">
      <t>シラ</t>
    </rPh>
    <phoneticPr fontId="9"/>
  </si>
  <si>
    <t>各年１２月３１日現在</t>
    <rPh sb="0" eb="2">
      <t>カクネン</t>
    </rPh>
    <rPh sb="4" eb="5">
      <t>ガツ</t>
    </rPh>
    <rPh sb="7" eb="8">
      <t>ニチ</t>
    </rPh>
    <rPh sb="8" eb="10">
      <t>ゲンザイ</t>
    </rPh>
    <phoneticPr fontId="9"/>
  </si>
  <si>
    <t xml:space="preserve">年別  </t>
    <rPh sb="0" eb="2">
      <t>ネンベツ</t>
    </rPh>
    <phoneticPr fontId="9"/>
  </si>
  <si>
    <t>　　　　　　　　県</t>
    <rPh sb="8" eb="9">
      <t>ケン</t>
    </rPh>
    <phoneticPr fontId="9"/>
  </si>
  <si>
    <t>事業種別</t>
    <rPh sb="0" eb="2">
      <t>ジギョウ</t>
    </rPh>
    <rPh sb="2" eb="4">
      <t>シュベツ</t>
    </rPh>
    <phoneticPr fontId="9"/>
  </si>
  <si>
    <t xml:space="preserve">別  </t>
    <rPh sb="0" eb="1">
      <t>ベツ</t>
    </rPh>
    <phoneticPr fontId="9"/>
  </si>
  <si>
    <t>城</t>
    <rPh sb="0" eb="1">
      <t>ジョウ</t>
    </rPh>
    <phoneticPr fontId="9"/>
  </si>
  <si>
    <t>使</t>
    <rPh sb="0" eb="1">
      <t>ツカ</t>
    </rPh>
    <phoneticPr fontId="9"/>
  </si>
  <si>
    <t>自動車運送事業者</t>
    <rPh sb="0" eb="3">
      <t>ジドウシャ</t>
    </rPh>
    <rPh sb="3" eb="5">
      <t>ウンソウ</t>
    </rPh>
    <rPh sb="5" eb="8">
      <t>ジギョウシャ</t>
    </rPh>
    <phoneticPr fontId="9"/>
  </si>
  <si>
    <t>採石業</t>
    <rPh sb="0" eb="1">
      <t>サイ</t>
    </rPh>
    <rPh sb="1" eb="2">
      <t>イシ</t>
    </rPh>
    <rPh sb="2" eb="3">
      <t>ギョウ</t>
    </rPh>
    <phoneticPr fontId="9"/>
  </si>
  <si>
    <t>砕石業</t>
    <rPh sb="0" eb="1">
      <t>クダ</t>
    </rPh>
    <rPh sb="1" eb="2">
      <t>イシ</t>
    </rPh>
    <rPh sb="2" eb="3">
      <t>ギョウ</t>
    </rPh>
    <phoneticPr fontId="9"/>
  </si>
  <si>
    <t>砂利採取業</t>
    <rPh sb="0" eb="1">
      <t>スナ</t>
    </rPh>
    <rPh sb="1" eb="2">
      <t>リ</t>
    </rPh>
    <rPh sb="2" eb="3">
      <t>サイ</t>
    </rPh>
    <rPh sb="3" eb="4">
      <t>トリ</t>
    </rPh>
    <rPh sb="4" eb="5">
      <t>ギョウ</t>
    </rPh>
    <phoneticPr fontId="9"/>
  </si>
  <si>
    <t>砂利販売業</t>
    <rPh sb="0" eb="1">
      <t>スナ</t>
    </rPh>
    <rPh sb="1" eb="2">
      <t>リ</t>
    </rPh>
    <rPh sb="2" eb="3">
      <t>ハン</t>
    </rPh>
    <rPh sb="3" eb="4">
      <t>バイ</t>
    </rPh>
    <rPh sb="4" eb="5">
      <t>ギョウ</t>
    </rPh>
    <phoneticPr fontId="9"/>
  </si>
  <si>
    <t>建設業</t>
    <rPh sb="0" eb="1">
      <t>ダテ</t>
    </rPh>
    <rPh sb="1" eb="2">
      <t>セツ</t>
    </rPh>
    <rPh sb="2" eb="3">
      <t>ギョウ</t>
    </rPh>
    <phoneticPr fontId="9"/>
  </si>
  <si>
    <t>数</t>
    <rPh sb="0" eb="1">
      <t>カズ</t>
    </rPh>
    <phoneticPr fontId="9"/>
  </si>
  <si>
    <t>その他</t>
    <rPh sb="2" eb="3">
      <t>タ</t>
    </rPh>
    <phoneticPr fontId="9"/>
  </si>
  <si>
    <t>（注）１．上記調査は昭和４３年５月２１日付自貨第１２１号通達に基づき、その届出実績を調査したものである。</t>
    <rPh sb="1" eb="2">
      <t>チュウ</t>
    </rPh>
    <rPh sb="5" eb="7">
      <t>ジョウキ</t>
    </rPh>
    <rPh sb="7" eb="9">
      <t>チョウサ</t>
    </rPh>
    <rPh sb="10" eb="12">
      <t>ショウワ</t>
    </rPh>
    <rPh sb="14" eb="15">
      <t>ネン</t>
    </rPh>
    <rPh sb="16" eb="17">
      <t>ガツ</t>
    </rPh>
    <rPh sb="19" eb="20">
      <t>ニチ</t>
    </rPh>
    <rPh sb="20" eb="21">
      <t>ヅ</t>
    </rPh>
    <rPh sb="21" eb="22">
      <t>ジ</t>
    </rPh>
    <rPh sb="22" eb="23">
      <t>カ</t>
    </rPh>
    <rPh sb="23" eb="24">
      <t>ダイ</t>
    </rPh>
    <rPh sb="27" eb="28">
      <t>ゴウ</t>
    </rPh>
    <rPh sb="28" eb="30">
      <t>ツウタツ</t>
    </rPh>
    <rPh sb="31" eb="32">
      <t>モト</t>
    </rPh>
    <rPh sb="37" eb="39">
      <t>トドケデ</t>
    </rPh>
    <rPh sb="39" eb="41">
      <t>ジッセキ</t>
    </rPh>
    <rPh sb="42" eb="44">
      <t>チョウサ</t>
    </rPh>
    <phoneticPr fontId="9"/>
  </si>
  <si>
    <t>　    ２．ダンプ規制法の施行は昭和４３年２月１日からである。</t>
    <rPh sb="10" eb="13">
      <t>キセイホウ</t>
    </rPh>
    <rPh sb="14" eb="16">
      <t>セコウ</t>
    </rPh>
    <rPh sb="17" eb="19">
      <t>ショウワ</t>
    </rPh>
    <rPh sb="21" eb="22">
      <t>ネン</t>
    </rPh>
    <rPh sb="23" eb="24">
      <t>ガツ</t>
    </rPh>
    <rPh sb="25" eb="26">
      <t>ニチ</t>
    </rPh>
    <phoneticPr fontId="9"/>
  </si>
  <si>
    <t xml:space="preserve"> (7) 貨物利用運送事業者数の推移</t>
    <rPh sb="5" eb="7">
      <t>カモツ</t>
    </rPh>
    <rPh sb="7" eb="9">
      <t>リヨウ</t>
    </rPh>
    <rPh sb="9" eb="11">
      <t>ウンソウ</t>
    </rPh>
    <rPh sb="11" eb="14">
      <t>ジギョウシャ</t>
    </rPh>
    <rPh sb="14" eb="15">
      <t>スウ</t>
    </rPh>
    <rPh sb="16" eb="18">
      <t>スイイ</t>
    </rPh>
    <phoneticPr fontId="9"/>
  </si>
  <si>
    <t>第一種貨物利用運送事業</t>
    <rPh sb="0" eb="3">
      <t>ダイイッシュ</t>
    </rPh>
    <rPh sb="3" eb="5">
      <t>カモツ</t>
    </rPh>
    <rPh sb="5" eb="7">
      <t>リヨウ</t>
    </rPh>
    <rPh sb="7" eb="9">
      <t>ウンソウ</t>
    </rPh>
    <rPh sb="9" eb="11">
      <t>ジギョウ</t>
    </rPh>
    <phoneticPr fontId="9"/>
  </si>
  <si>
    <t>運　　　　　　　送　　　　　　　機　　　　　　　関</t>
    <rPh sb="0" eb="1">
      <t>ウン</t>
    </rPh>
    <rPh sb="8" eb="9">
      <t>ソウ</t>
    </rPh>
    <rPh sb="16" eb="17">
      <t>キ</t>
    </rPh>
    <rPh sb="24" eb="25">
      <t>セキ</t>
    </rPh>
    <phoneticPr fontId="9"/>
  </si>
  <si>
    <t>外　　航</t>
    <rPh sb="0" eb="1">
      <t>ソト</t>
    </rPh>
    <rPh sb="3" eb="4">
      <t>ワタル</t>
    </rPh>
    <phoneticPr fontId="9"/>
  </si>
  <si>
    <t>内　　航</t>
    <rPh sb="0" eb="1">
      <t>ナイ</t>
    </rPh>
    <rPh sb="3" eb="4">
      <t>コウ</t>
    </rPh>
    <phoneticPr fontId="9"/>
  </si>
  <si>
    <t>航　　空</t>
    <rPh sb="0" eb="1">
      <t>ワタル</t>
    </rPh>
    <rPh sb="3" eb="4">
      <t>カラ</t>
    </rPh>
    <phoneticPr fontId="9"/>
  </si>
  <si>
    <t>鉄　　道</t>
    <rPh sb="0" eb="1">
      <t>テツ</t>
    </rPh>
    <rPh sb="3" eb="4">
      <t>ミチ</t>
    </rPh>
    <phoneticPr fontId="9"/>
  </si>
  <si>
    <t>自 動 車</t>
    <rPh sb="0" eb="1">
      <t>ジ</t>
    </rPh>
    <rPh sb="2" eb="3">
      <t>ドウ</t>
    </rPh>
    <rPh sb="4" eb="5">
      <t>クルマ</t>
    </rPh>
    <phoneticPr fontId="9"/>
  </si>
  <si>
    <t>第二種貨物利用運送事業</t>
    <rPh sb="0" eb="3">
      <t>ダイニシュ</t>
    </rPh>
    <rPh sb="3" eb="5">
      <t>カモツ</t>
    </rPh>
    <rPh sb="5" eb="7">
      <t>リヨウ</t>
    </rPh>
    <rPh sb="7" eb="9">
      <t>ウンソウ</t>
    </rPh>
    <rPh sb="9" eb="11">
      <t>ジギョウ</t>
    </rPh>
    <phoneticPr fontId="9"/>
  </si>
  <si>
    <t>外　　航</t>
    <rPh sb="0" eb="1">
      <t>ソト</t>
    </rPh>
    <rPh sb="3" eb="4">
      <t>コウ</t>
    </rPh>
    <phoneticPr fontId="9"/>
  </si>
  <si>
    <t>１．第一種貨物利用運送事業の「自動車」については、平成15年4月1日法改正により、</t>
    <rPh sb="2" eb="5">
      <t>ダイイッシュ</t>
    </rPh>
    <rPh sb="5" eb="7">
      <t>カモツ</t>
    </rPh>
    <rPh sb="7" eb="9">
      <t>リヨウ</t>
    </rPh>
    <rPh sb="9" eb="11">
      <t>ウンソウ</t>
    </rPh>
    <rPh sb="11" eb="13">
      <t>ジギョウ</t>
    </rPh>
    <rPh sb="15" eb="18">
      <t>ジドウシャ</t>
    </rPh>
    <rPh sb="25" eb="27">
      <t>ヘイセイ</t>
    </rPh>
    <rPh sb="29" eb="30">
      <t>ネン</t>
    </rPh>
    <rPh sb="31" eb="32">
      <t>ガツ</t>
    </rPh>
    <rPh sb="33" eb="34">
      <t>ニチ</t>
    </rPh>
    <rPh sb="34" eb="35">
      <t>ホウ</t>
    </rPh>
    <rPh sb="35" eb="37">
      <t>カイセイ</t>
    </rPh>
    <phoneticPr fontId="9"/>
  </si>
  <si>
    <t>　　実利兼業事業者が法律上除かれた。</t>
    <rPh sb="2" eb="4">
      <t>ジツリ</t>
    </rPh>
    <rPh sb="4" eb="6">
      <t>ケンギョウ</t>
    </rPh>
    <rPh sb="6" eb="9">
      <t>ジギョウシャ</t>
    </rPh>
    <rPh sb="10" eb="13">
      <t>ホウリツジョウ</t>
    </rPh>
    <rPh sb="13" eb="14">
      <t>ノゾ</t>
    </rPh>
    <phoneticPr fontId="9"/>
  </si>
  <si>
    <r>
      <t>２．</t>
    </r>
    <r>
      <rPr>
        <sz val="10"/>
        <rFont val="ＭＳ Ｐ明朝"/>
        <family val="1"/>
        <charset val="128"/>
      </rPr>
      <t>貨物利用運送事業とは、運送事業者の行う運送を利用して貨物の運送を行う事業をいう。</t>
    </r>
    <rPh sb="2" eb="4">
      <t>カモツ</t>
    </rPh>
    <rPh sb="4" eb="6">
      <t>リヨウ</t>
    </rPh>
    <rPh sb="6" eb="8">
      <t>ウンソウ</t>
    </rPh>
    <rPh sb="8" eb="10">
      <t>ジギョウ</t>
    </rPh>
    <rPh sb="13" eb="15">
      <t>ウンソウ</t>
    </rPh>
    <rPh sb="15" eb="18">
      <t>ジギョウシャ</t>
    </rPh>
    <rPh sb="19" eb="20">
      <t>オコナ</t>
    </rPh>
    <rPh sb="21" eb="23">
      <t>ウンソウ</t>
    </rPh>
    <rPh sb="24" eb="26">
      <t>リヨウ</t>
    </rPh>
    <rPh sb="28" eb="30">
      <t>カモツ</t>
    </rPh>
    <rPh sb="31" eb="33">
      <t>ウンソウ</t>
    </rPh>
    <rPh sb="34" eb="35">
      <t>オコナ</t>
    </rPh>
    <rPh sb="36" eb="38">
      <t>ジギョウ</t>
    </rPh>
    <phoneticPr fontId="9"/>
  </si>
  <si>
    <r>
      <t>３．</t>
    </r>
    <r>
      <rPr>
        <sz val="10"/>
        <rFont val="ＭＳ Ｐ明朝"/>
        <family val="1"/>
        <charset val="128"/>
      </rPr>
      <t>第一種貨物利用運送事業とは、他人の需要に応じ、有償で、利用運送を行う事業であって</t>
    </r>
    <rPh sb="2" eb="3">
      <t>ダイ</t>
    </rPh>
    <rPh sb="3" eb="4">
      <t>イチ</t>
    </rPh>
    <rPh sb="4" eb="5">
      <t>シュ</t>
    </rPh>
    <rPh sb="5" eb="7">
      <t>カモツ</t>
    </rPh>
    <rPh sb="7" eb="9">
      <t>リヨウ</t>
    </rPh>
    <rPh sb="9" eb="11">
      <t>ウンソウ</t>
    </rPh>
    <rPh sb="11" eb="13">
      <t>ジギョウ</t>
    </rPh>
    <rPh sb="16" eb="18">
      <t>タニン</t>
    </rPh>
    <rPh sb="19" eb="21">
      <t>ジュヨウ</t>
    </rPh>
    <rPh sb="22" eb="23">
      <t>オウ</t>
    </rPh>
    <rPh sb="25" eb="27">
      <t>ユウショウ</t>
    </rPh>
    <rPh sb="29" eb="31">
      <t>リヨウ</t>
    </rPh>
    <rPh sb="31" eb="33">
      <t>ウンソウ</t>
    </rPh>
    <rPh sb="34" eb="35">
      <t>オコナ</t>
    </rPh>
    <rPh sb="36" eb="38">
      <t>ジギョウ</t>
    </rPh>
    <phoneticPr fontId="9"/>
  </si>
  <si>
    <t>　　第二種貨物利用運送事業以外のものをいう。</t>
    <rPh sb="2" eb="3">
      <t>ダイ</t>
    </rPh>
    <rPh sb="3" eb="5">
      <t>ニシュ</t>
    </rPh>
    <rPh sb="5" eb="7">
      <t>カモツ</t>
    </rPh>
    <rPh sb="7" eb="9">
      <t>リヨウ</t>
    </rPh>
    <rPh sb="9" eb="11">
      <t>ウンソウ</t>
    </rPh>
    <rPh sb="11" eb="13">
      <t>ジギョウ</t>
    </rPh>
    <rPh sb="13" eb="15">
      <t>イガイ</t>
    </rPh>
    <phoneticPr fontId="9"/>
  </si>
  <si>
    <r>
      <t>４．</t>
    </r>
    <r>
      <rPr>
        <sz val="10"/>
        <rFont val="ＭＳ Ｐ明朝"/>
        <family val="1"/>
        <charset val="128"/>
      </rPr>
      <t>第二種貨物利用運送事業とは、他人の需要に応じ、有償で集荷・幹線輸送・配達までの一貫</t>
    </r>
    <rPh sb="2" eb="5">
      <t>ダイニシュ</t>
    </rPh>
    <rPh sb="5" eb="7">
      <t>カモツ</t>
    </rPh>
    <rPh sb="7" eb="9">
      <t>リヨウ</t>
    </rPh>
    <rPh sb="9" eb="11">
      <t>ウンソウ</t>
    </rPh>
    <rPh sb="11" eb="13">
      <t>ジギョウ</t>
    </rPh>
    <rPh sb="16" eb="18">
      <t>タニン</t>
    </rPh>
    <rPh sb="19" eb="21">
      <t>ジュヨウ</t>
    </rPh>
    <rPh sb="22" eb="23">
      <t>オウ</t>
    </rPh>
    <rPh sb="25" eb="27">
      <t>ユウショウ</t>
    </rPh>
    <rPh sb="28" eb="30">
      <t>シュウカ</t>
    </rPh>
    <rPh sb="31" eb="33">
      <t>カンセン</t>
    </rPh>
    <rPh sb="33" eb="35">
      <t>ユソウ</t>
    </rPh>
    <rPh sb="36" eb="38">
      <t>ハイタツ</t>
    </rPh>
    <rPh sb="41" eb="43">
      <t>イッカン</t>
    </rPh>
    <phoneticPr fontId="9"/>
  </si>
  <si>
    <t>　　運送。戸口から戸口までの一貫運送サービスを提供する事業をいう。</t>
    <rPh sb="2" eb="4">
      <t>ウンソウ</t>
    </rPh>
    <rPh sb="5" eb="7">
      <t>トグチ</t>
    </rPh>
    <rPh sb="9" eb="11">
      <t>トグチ</t>
    </rPh>
    <rPh sb="14" eb="16">
      <t>イッカン</t>
    </rPh>
    <rPh sb="16" eb="18">
      <t>ウンソウ</t>
    </rPh>
    <rPh sb="23" eb="25">
      <t>テイキョウ</t>
    </rPh>
    <rPh sb="27" eb="29">
      <t>ジギョウ</t>
    </rPh>
    <phoneticPr fontId="9"/>
  </si>
  <si>
    <t>自動車登録の現況</t>
    <phoneticPr fontId="7"/>
  </si>
  <si>
    <t>自動車保有車両数</t>
    <phoneticPr fontId="7"/>
  </si>
  <si>
    <t>県別自動車保有車両数の推移</t>
    <phoneticPr fontId="7"/>
  </si>
  <si>
    <t>車種別自動車保有車両数の推移</t>
    <phoneticPr fontId="7"/>
  </si>
  <si>
    <t>市町村別車種別保有車両数</t>
    <phoneticPr fontId="7"/>
  </si>
  <si>
    <t xml:space="preserve"> 新車新規台数の推移</t>
    <phoneticPr fontId="7"/>
  </si>
  <si>
    <t>　(1)自動車保有車両数</t>
    <rPh sb="4" eb="7">
      <t>ジドウシャ</t>
    </rPh>
    <rPh sb="7" eb="9">
      <t>ホユウ</t>
    </rPh>
    <rPh sb="9" eb="12">
      <t>シャリョウスウ</t>
    </rPh>
    <phoneticPr fontId="9"/>
  </si>
  <si>
    <t>用途別</t>
    <rPh sb="0" eb="3">
      <t>ヨウトベツ</t>
    </rPh>
    <phoneticPr fontId="9"/>
  </si>
  <si>
    <t>県　別</t>
    <rPh sb="0" eb="1">
      <t>ケン</t>
    </rPh>
    <rPh sb="2" eb="3">
      <t>ベツ</t>
    </rPh>
    <phoneticPr fontId="9"/>
  </si>
  <si>
    <t>局管内計</t>
    <rPh sb="0" eb="1">
      <t>キョク</t>
    </rPh>
    <rPh sb="1" eb="3">
      <t>カンナイ</t>
    </rPh>
    <rPh sb="3" eb="4">
      <t>ケイ</t>
    </rPh>
    <phoneticPr fontId="9"/>
  </si>
  <si>
    <t>全　国</t>
    <rPh sb="0" eb="1">
      <t>ゼン</t>
    </rPh>
    <rPh sb="2" eb="3">
      <t>クニ</t>
    </rPh>
    <phoneticPr fontId="9"/>
  </si>
  <si>
    <t>車種別</t>
    <rPh sb="0" eb="3">
      <t>シャシュベツ</t>
    </rPh>
    <phoneticPr fontId="9"/>
  </si>
  <si>
    <t>貨　物　車</t>
    <rPh sb="0" eb="1">
      <t>カ</t>
    </rPh>
    <rPh sb="2" eb="3">
      <t>モノ</t>
    </rPh>
    <rPh sb="4" eb="5">
      <t>シャ</t>
    </rPh>
    <phoneticPr fontId="9"/>
  </si>
  <si>
    <t>普 通</t>
    <rPh sb="0" eb="1">
      <t>アマネ</t>
    </rPh>
    <rPh sb="2" eb="3">
      <t>ツウ</t>
    </rPh>
    <phoneticPr fontId="9"/>
  </si>
  <si>
    <t>小型</t>
    <rPh sb="0" eb="2">
      <t>コガタ</t>
    </rPh>
    <phoneticPr fontId="9"/>
  </si>
  <si>
    <t>四 輪</t>
    <rPh sb="0" eb="1">
      <t>ヨン</t>
    </rPh>
    <rPh sb="2" eb="3">
      <t>ワ</t>
    </rPh>
    <phoneticPr fontId="9"/>
  </si>
  <si>
    <t>三 輪</t>
    <rPh sb="0" eb="1">
      <t>サン</t>
    </rPh>
    <rPh sb="2" eb="3">
      <t>ワ</t>
    </rPh>
    <phoneticPr fontId="9"/>
  </si>
  <si>
    <t>被けん引車</t>
    <rPh sb="0" eb="1">
      <t>ヒ</t>
    </rPh>
    <rPh sb="3" eb="4">
      <t>イン</t>
    </rPh>
    <rPh sb="4" eb="5">
      <t>クルマ</t>
    </rPh>
    <phoneticPr fontId="9"/>
  </si>
  <si>
    <t>軽</t>
    <rPh sb="0" eb="1">
      <t>ケイ</t>
    </rPh>
    <phoneticPr fontId="9"/>
  </si>
  <si>
    <t>貨　物　計</t>
    <rPh sb="0" eb="1">
      <t>カ</t>
    </rPh>
    <rPh sb="2" eb="3">
      <t>モノ</t>
    </rPh>
    <rPh sb="4" eb="5">
      <t>ケイ</t>
    </rPh>
    <phoneticPr fontId="9"/>
  </si>
  <si>
    <t>乗合車</t>
    <rPh sb="0" eb="2">
      <t>ノリアイ</t>
    </rPh>
    <rPh sb="2" eb="3">
      <t>シャ</t>
    </rPh>
    <phoneticPr fontId="9"/>
  </si>
  <si>
    <t>小 型</t>
    <rPh sb="0" eb="1">
      <t>ショウ</t>
    </rPh>
    <rPh sb="2" eb="3">
      <t>カタ</t>
    </rPh>
    <phoneticPr fontId="9"/>
  </si>
  <si>
    <t>乗　合　計</t>
    <rPh sb="0" eb="1">
      <t>ジョウ</t>
    </rPh>
    <rPh sb="2" eb="3">
      <t>ゴウ</t>
    </rPh>
    <rPh sb="4" eb="5">
      <t>ケイ</t>
    </rPh>
    <phoneticPr fontId="9"/>
  </si>
  <si>
    <t>乗　用　車</t>
    <rPh sb="0" eb="1">
      <t>ジョウ</t>
    </rPh>
    <rPh sb="2" eb="3">
      <t>ヨウ</t>
    </rPh>
    <rPh sb="4" eb="5">
      <t>シャ</t>
    </rPh>
    <phoneticPr fontId="9"/>
  </si>
  <si>
    <t>軽四輪</t>
    <rPh sb="0" eb="1">
      <t>ケイ</t>
    </rPh>
    <rPh sb="1" eb="3">
      <t>ヨンリン</t>
    </rPh>
    <phoneticPr fontId="9"/>
  </si>
  <si>
    <t>乗　用　計</t>
    <rPh sb="0" eb="1">
      <t>ジョウ</t>
    </rPh>
    <rPh sb="2" eb="3">
      <t>ヨウ</t>
    </rPh>
    <rPh sb="4" eb="5">
      <t>ケイ</t>
    </rPh>
    <phoneticPr fontId="9"/>
  </si>
  <si>
    <t>特種（殊）用途車</t>
    <rPh sb="0" eb="2">
      <t>トクシュ</t>
    </rPh>
    <rPh sb="3" eb="4">
      <t>コト</t>
    </rPh>
    <rPh sb="5" eb="8">
      <t>ヨウトシャ</t>
    </rPh>
    <phoneticPr fontId="9"/>
  </si>
  <si>
    <t>特種用途</t>
    <rPh sb="0" eb="2">
      <t>トクシュ</t>
    </rPh>
    <rPh sb="2" eb="4">
      <t>ヨウト</t>
    </rPh>
    <phoneticPr fontId="9"/>
  </si>
  <si>
    <t>普通</t>
    <rPh sb="0" eb="2">
      <t>フツウ</t>
    </rPh>
    <phoneticPr fontId="9"/>
  </si>
  <si>
    <t>大型特殊</t>
    <rPh sb="0" eb="2">
      <t>オオガタ</t>
    </rPh>
    <rPh sb="2" eb="4">
      <t>トクシュ</t>
    </rPh>
    <phoneticPr fontId="9"/>
  </si>
  <si>
    <t>特種用途計</t>
    <rPh sb="0" eb="2">
      <t>トクシュ</t>
    </rPh>
    <rPh sb="2" eb="4">
      <t>ヨウト</t>
    </rPh>
    <rPh sb="4" eb="5">
      <t>ケイ</t>
    </rPh>
    <phoneticPr fontId="9"/>
  </si>
  <si>
    <t>二輪車</t>
    <rPh sb="0" eb="2">
      <t>ニリン</t>
    </rPh>
    <rPh sb="2" eb="3">
      <t>シャ</t>
    </rPh>
    <phoneticPr fontId="9"/>
  </si>
  <si>
    <t>小型二輪</t>
    <rPh sb="0" eb="2">
      <t>コガタ</t>
    </rPh>
    <rPh sb="2" eb="4">
      <t>ニリン</t>
    </rPh>
    <phoneticPr fontId="9"/>
  </si>
  <si>
    <t>軽二輪</t>
    <rPh sb="0" eb="3">
      <t>ケイニリン</t>
    </rPh>
    <phoneticPr fontId="9"/>
  </si>
  <si>
    <t>二　輪　計</t>
    <rPh sb="0" eb="1">
      <t>ニ</t>
    </rPh>
    <rPh sb="2" eb="3">
      <t>ワ</t>
    </rPh>
    <rPh sb="4" eb="5">
      <t>ケイ</t>
    </rPh>
    <phoneticPr fontId="9"/>
  </si>
  <si>
    <t>総　　合　　計</t>
    <rPh sb="0" eb="1">
      <t>ソウ</t>
    </rPh>
    <rPh sb="3" eb="4">
      <t>ゴウ</t>
    </rPh>
    <rPh sb="6" eb="7">
      <t>ケイ</t>
    </rPh>
    <phoneticPr fontId="9"/>
  </si>
  <si>
    <t>対前年同月</t>
    <rPh sb="0" eb="1">
      <t>タイ</t>
    </rPh>
    <rPh sb="1" eb="3">
      <t>ゼンネン</t>
    </rPh>
    <rPh sb="3" eb="5">
      <t>ドウゲツ</t>
    </rPh>
    <phoneticPr fontId="9"/>
  </si>
  <si>
    <t>車両数</t>
    <rPh sb="0" eb="2">
      <t>シャリョウ</t>
    </rPh>
    <rPh sb="2" eb="3">
      <t>カズ</t>
    </rPh>
    <phoneticPr fontId="9"/>
  </si>
  <si>
    <t>比較増減</t>
    <rPh sb="0" eb="2">
      <t>ヒカク</t>
    </rPh>
    <rPh sb="2" eb="4">
      <t>ゾウゲン</t>
    </rPh>
    <phoneticPr fontId="9"/>
  </si>
  <si>
    <t>登 録 自 動 車</t>
    <rPh sb="0" eb="1">
      <t>ノボル</t>
    </rPh>
    <rPh sb="2" eb="3">
      <t>リョク</t>
    </rPh>
    <rPh sb="4" eb="5">
      <t>ジ</t>
    </rPh>
    <rPh sb="6" eb="7">
      <t>ドウ</t>
    </rPh>
    <rPh sb="8" eb="9">
      <t>クルマ</t>
    </rPh>
    <phoneticPr fontId="9"/>
  </si>
  <si>
    <t>検査対象自動車</t>
    <rPh sb="0" eb="2">
      <t>ケンサ</t>
    </rPh>
    <rPh sb="2" eb="4">
      <t>タイショウ</t>
    </rPh>
    <rPh sb="4" eb="7">
      <t>ジドウシャ</t>
    </rPh>
    <phoneticPr fontId="9"/>
  </si>
  <si>
    <t>軽　自　動　車</t>
    <rPh sb="0" eb="1">
      <t>ケイ</t>
    </rPh>
    <rPh sb="2" eb="3">
      <t>ジ</t>
    </rPh>
    <rPh sb="4" eb="5">
      <t>ドウ</t>
    </rPh>
    <rPh sb="6" eb="7">
      <t>クルマ</t>
    </rPh>
    <phoneticPr fontId="9"/>
  </si>
  <si>
    <t>（注）その他の検査対象外軽自動車は、軽二輪車に含む。</t>
    <rPh sb="1" eb="2">
      <t>チュウ</t>
    </rPh>
    <rPh sb="5" eb="6">
      <t>タ</t>
    </rPh>
    <rPh sb="7" eb="9">
      <t>ケンサ</t>
    </rPh>
    <rPh sb="9" eb="12">
      <t>タイショウガイ</t>
    </rPh>
    <rPh sb="12" eb="16">
      <t>ケイジドウシャ</t>
    </rPh>
    <rPh sb="18" eb="19">
      <t>ケイ</t>
    </rPh>
    <rPh sb="19" eb="22">
      <t>ニリンシャ</t>
    </rPh>
    <rPh sb="23" eb="24">
      <t>フク</t>
    </rPh>
    <phoneticPr fontId="9"/>
  </si>
  <si>
    <t xml:space="preserve"> (2) 県別自動車保有車両数の推移</t>
    <rPh sb="5" eb="7">
      <t>ケンベツ</t>
    </rPh>
    <rPh sb="7" eb="10">
      <t>ジドウシャ</t>
    </rPh>
    <rPh sb="10" eb="12">
      <t>ホユウ</t>
    </rPh>
    <rPh sb="12" eb="15">
      <t>シャリョウスウ</t>
    </rPh>
    <rPh sb="16" eb="18">
      <t>スイイ</t>
    </rPh>
    <phoneticPr fontId="9"/>
  </si>
  <si>
    <t>各年３月３１日現在</t>
    <rPh sb="0" eb="2">
      <t>カクネン</t>
    </rPh>
    <rPh sb="3" eb="4">
      <t>ガツ</t>
    </rPh>
    <rPh sb="6" eb="7">
      <t>ニチ</t>
    </rPh>
    <rPh sb="7" eb="9">
      <t>ゲンザイ</t>
    </rPh>
    <phoneticPr fontId="9"/>
  </si>
  <si>
    <t>年別</t>
    <rPh sb="0" eb="2">
      <t>ネンベツ</t>
    </rPh>
    <phoneticPr fontId="9"/>
  </si>
  <si>
    <t>県別</t>
    <rPh sb="0" eb="2">
      <t>ケンベツ</t>
    </rPh>
    <phoneticPr fontId="9"/>
  </si>
  <si>
    <t>指数</t>
    <rPh sb="0" eb="2">
      <t>シスウ</t>
    </rPh>
    <phoneticPr fontId="9"/>
  </si>
  <si>
    <t>青　　森</t>
    <rPh sb="0" eb="1">
      <t>アオ</t>
    </rPh>
    <rPh sb="3" eb="4">
      <t>モリ</t>
    </rPh>
    <phoneticPr fontId="9"/>
  </si>
  <si>
    <t>岩　　手</t>
    <rPh sb="0" eb="1">
      <t>イワ</t>
    </rPh>
    <rPh sb="3" eb="4">
      <t>テ</t>
    </rPh>
    <phoneticPr fontId="9"/>
  </si>
  <si>
    <t>宮　　城</t>
    <rPh sb="0" eb="1">
      <t>ミヤ</t>
    </rPh>
    <rPh sb="3" eb="4">
      <t>シロ</t>
    </rPh>
    <phoneticPr fontId="9"/>
  </si>
  <si>
    <t>秋　　田</t>
    <rPh sb="0" eb="1">
      <t>アキ</t>
    </rPh>
    <rPh sb="3" eb="4">
      <t>タ</t>
    </rPh>
    <phoneticPr fontId="9"/>
  </si>
  <si>
    <t>山　　形</t>
    <rPh sb="0" eb="1">
      <t>ヤマ</t>
    </rPh>
    <rPh sb="3" eb="4">
      <t>カタチ</t>
    </rPh>
    <phoneticPr fontId="9"/>
  </si>
  <si>
    <t>福　　島</t>
    <rPh sb="0" eb="1">
      <t>フク</t>
    </rPh>
    <rPh sb="3" eb="4">
      <t>シマ</t>
    </rPh>
    <phoneticPr fontId="9"/>
  </si>
  <si>
    <t xml:space="preserve"> (3) 車種別自動車保有車両数の推移</t>
    <rPh sb="5" eb="8">
      <t>シャシュベツ</t>
    </rPh>
    <rPh sb="8" eb="11">
      <t>ジドウシャ</t>
    </rPh>
    <rPh sb="11" eb="13">
      <t>ホユウ</t>
    </rPh>
    <rPh sb="13" eb="16">
      <t>シャリョウスウ</t>
    </rPh>
    <rPh sb="17" eb="19">
      <t>スイイ</t>
    </rPh>
    <phoneticPr fontId="9"/>
  </si>
  <si>
    <t>年　別</t>
    <rPh sb="0" eb="1">
      <t>ネン</t>
    </rPh>
    <rPh sb="2" eb="3">
      <t>ベツ</t>
    </rPh>
    <phoneticPr fontId="9"/>
  </si>
  <si>
    <t>普 通 貨 物</t>
    <rPh sb="0" eb="1">
      <t>アマネ</t>
    </rPh>
    <rPh sb="2" eb="3">
      <t>ツウ</t>
    </rPh>
    <rPh sb="4" eb="5">
      <t>カ</t>
    </rPh>
    <rPh sb="6" eb="7">
      <t>モノ</t>
    </rPh>
    <phoneticPr fontId="9"/>
  </si>
  <si>
    <t>小型貨物</t>
    <rPh sb="0" eb="2">
      <t>コガタ</t>
    </rPh>
    <rPh sb="2" eb="4">
      <t>カモツ</t>
    </rPh>
    <phoneticPr fontId="9"/>
  </si>
  <si>
    <t>乗 合 車</t>
    <rPh sb="0" eb="1">
      <t>ジョウ</t>
    </rPh>
    <rPh sb="2" eb="3">
      <t>ゴウ</t>
    </rPh>
    <rPh sb="4" eb="5">
      <t>シャ</t>
    </rPh>
    <phoneticPr fontId="9"/>
  </si>
  <si>
    <t>普 通 乗 合</t>
    <rPh sb="0" eb="1">
      <t>アマネ</t>
    </rPh>
    <rPh sb="2" eb="3">
      <t>ツウ</t>
    </rPh>
    <rPh sb="4" eb="5">
      <t>ジョウ</t>
    </rPh>
    <rPh sb="6" eb="7">
      <t>ゴウ</t>
    </rPh>
    <phoneticPr fontId="9"/>
  </si>
  <si>
    <t>小 型 乗 合</t>
    <rPh sb="0" eb="1">
      <t>ショウ</t>
    </rPh>
    <rPh sb="2" eb="3">
      <t>カタ</t>
    </rPh>
    <rPh sb="4" eb="5">
      <t>ジョウ</t>
    </rPh>
    <rPh sb="6" eb="7">
      <t>ゴウ</t>
    </rPh>
    <phoneticPr fontId="9"/>
  </si>
  <si>
    <t>普 通 乗 用</t>
    <rPh sb="0" eb="1">
      <t>アマネ</t>
    </rPh>
    <rPh sb="2" eb="3">
      <t>ツウ</t>
    </rPh>
    <rPh sb="4" eb="5">
      <t>ジョウ</t>
    </rPh>
    <rPh sb="6" eb="7">
      <t>ヨウ</t>
    </rPh>
    <phoneticPr fontId="9"/>
  </si>
  <si>
    <t>小 型 乗 用</t>
    <rPh sb="0" eb="1">
      <t>ショウ</t>
    </rPh>
    <rPh sb="2" eb="3">
      <t>カタ</t>
    </rPh>
    <rPh sb="4" eb="5">
      <t>ジョウ</t>
    </rPh>
    <rPh sb="6" eb="7">
      <t>ヨウ</t>
    </rPh>
    <phoneticPr fontId="9"/>
  </si>
  <si>
    <t>特種用途車</t>
    <rPh sb="0" eb="2">
      <t>トクシュ</t>
    </rPh>
    <rPh sb="2" eb="5">
      <t>ヨウトシャ</t>
    </rPh>
    <phoneticPr fontId="9"/>
  </si>
  <si>
    <t>普　通　車</t>
    <rPh sb="0" eb="1">
      <t>アマネ</t>
    </rPh>
    <rPh sb="2" eb="3">
      <t>ツウ</t>
    </rPh>
    <rPh sb="4" eb="5">
      <t>クルマ</t>
    </rPh>
    <phoneticPr fontId="9"/>
  </si>
  <si>
    <t>小　型　車</t>
    <rPh sb="0" eb="1">
      <t>ショウ</t>
    </rPh>
    <rPh sb="2" eb="3">
      <t>カタ</t>
    </rPh>
    <rPh sb="4" eb="5">
      <t>クルマ</t>
    </rPh>
    <phoneticPr fontId="9"/>
  </si>
  <si>
    <t>大　型　特　殊　車</t>
    <rPh sb="0" eb="1">
      <t>ダイ</t>
    </rPh>
    <rPh sb="2" eb="3">
      <t>カタ</t>
    </rPh>
    <rPh sb="4" eb="5">
      <t>トク</t>
    </rPh>
    <rPh sb="6" eb="7">
      <t>コト</t>
    </rPh>
    <rPh sb="8" eb="9">
      <t>シャ</t>
    </rPh>
    <phoneticPr fontId="9"/>
  </si>
  <si>
    <t>小　型　二　輪　車</t>
    <rPh sb="0" eb="1">
      <t>ショウ</t>
    </rPh>
    <rPh sb="2" eb="3">
      <t>カタ</t>
    </rPh>
    <rPh sb="4" eb="5">
      <t>ニ</t>
    </rPh>
    <rPh sb="6" eb="7">
      <t>ワ</t>
    </rPh>
    <rPh sb="8" eb="9">
      <t>シャ</t>
    </rPh>
    <phoneticPr fontId="9"/>
  </si>
  <si>
    <t>四　輪</t>
    <rPh sb="0" eb="1">
      <t>ヨン</t>
    </rPh>
    <rPh sb="2" eb="3">
      <t>ワ</t>
    </rPh>
    <phoneticPr fontId="9"/>
  </si>
  <si>
    <t>貨 物</t>
    <rPh sb="0" eb="1">
      <t>カ</t>
    </rPh>
    <rPh sb="2" eb="3">
      <t>モノ</t>
    </rPh>
    <phoneticPr fontId="9"/>
  </si>
  <si>
    <t>乗 用</t>
    <rPh sb="0" eb="1">
      <t>ジョウ</t>
    </rPh>
    <rPh sb="2" eb="3">
      <t>ヨウ</t>
    </rPh>
    <phoneticPr fontId="9"/>
  </si>
  <si>
    <t>三　　　輪</t>
    <rPh sb="0" eb="1">
      <t>サン</t>
    </rPh>
    <rPh sb="4" eb="5">
      <t>ワ</t>
    </rPh>
    <phoneticPr fontId="9"/>
  </si>
  <si>
    <t>二　　　輪</t>
    <rPh sb="0" eb="1">
      <t>ニ</t>
    </rPh>
    <rPh sb="4" eb="5">
      <t>ワ</t>
    </rPh>
    <phoneticPr fontId="9"/>
  </si>
  <si>
    <t>軽自動車計</t>
    <rPh sb="0" eb="4">
      <t>ケイジドウシャ</t>
    </rPh>
    <rPh sb="4" eb="5">
      <t>ケイ</t>
    </rPh>
    <phoneticPr fontId="9"/>
  </si>
  <si>
    <t>対　前　年　比</t>
    <rPh sb="0" eb="1">
      <t>タイ</t>
    </rPh>
    <rPh sb="2" eb="3">
      <t>マエ</t>
    </rPh>
    <rPh sb="4" eb="5">
      <t>トシ</t>
    </rPh>
    <rPh sb="6" eb="7">
      <t>ヒ</t>
    </rPh>
    <phoneticPr fontId="9"/>
  </si>
  <si>
    <t>（注）検査対象軽自動車の特種用途車は、軽貨物四輪に含む。その他の検査対象外軽自動車は、軽二輪車に含む。</t>
    <rPh sb="1" eb="2">
      <t>チュウ</t>
    </rPh>
    <rPh sb="3" eb="5">
      <t>ケンサ</t>
    </rPh>
    <rPh sb="5" eb="7">
      <t>タイショウ</t>
    </rPh>
    <rPh sb="7" eb="11">
      <t>ケイジドウシャ</t>
    </rPh>
    <rPh sb="12" eb="14">
      <t>トクシュ</t>
    </rPh>
    <rPh sb="14" eb="17">
      <t>ヨウトシャ</t>
    </rPh>
    <rPh sb="19" eb="22">
      <t>ケイカモツ</t>
    </rPh>
    <rPh sb="22" eb="24">
      <t>ヨンリン</t>
    </rPh>
    <rPh sb="25" eb="26">
      <t>フク</t>
    </rPh>
    <rPh sb="30" eb="31">
      <t>タ</t>
    </rPh>
    <rPh sb="32" eb="34">
      <t>ケンサ</t>
    </rPh>
    <rPh sb="34" eb="37">
      <t>タイショウガイ</t>
    </rPh>
    <rPh sb="37" eb="41">
      <t>ケイジドウシャ</t>
    </rPh>
    <rPh sb="43" eb="44">
      <t>ケイ</t>
    </rPh>
    <rPh sb="44" eb="47">
      <t>ニリンシャ</t>
    </rPh>
    <rPh sb="48" eb="49">
      <t>フク</t>
    </rPh>
    <phoneticPr fontId="9"/>
  </si>
  <si>
    <t xml:space="preserve"> (4) 市町村別車種別保有車両数</t>
    <rPh sb="5" eb="8">
      <t>シチョウソン</t>
    </rPh>
    <rPh sb="8" eb="9">
      <t>ベツ</t>
    </rPh>
    <rPh sb="9" eb="12">
      <t>シャシュベツ</t>
    </rPh>
    <rPh sb="12" eb="14">
      <t>ホユウ</t>
    </rPh>
    <rPh sb="14" eb="17">
      <t>シャリョウスウ</t>
    </rPh>
    <phoneticPr fontId="9"/>
  </si>
  <si>
    <t>青森県</t>
    <rPh sb="0" eb="3">
      <t>アオモリケン</t>
    </rPh>
    <phoneticPr fontId="9"/>
  </si>
  <si>
    <t>貨　物</t>
    <rPh sb="0" eb="1">
      <t>カ</t>
    </rPh>
    <rPh sb="2" eb="3">
      <t>モノ</t>
    </rPh>
    <phoneticPr fontId="9"/>
  </si>
  <si>
    <t>乗　合</t>
    <rPh sb="0" eb="1">
      <t>ジョウ</t>
    </rPh>
    <rPh sb="2" eb="3">
      <t>ゴウ</t>
    </rPh>
    <phoneticPr fontId="9"/>
  </si>
  <si>
    <t>乗　用</t>
    <rPh sb="0" eb="1">
      <t>ジョウ</t>
    </rPh>
    <rPh sb="2" eb="3">
      <t>ヨウ</t>
    </rPh>
    <phoneticPr fontId="9"/>
  </si>
  <si>
    <t>特種（殊）</t>
    <rPh sb="0" eb="2">
      <t>トクシュ</t>
    </rPh>
    <rPh sb="3" eb="4">
      <t>コト</t>
    </rPh>
    <phoneticPr fontId="9"/>
  </si>
  <si>
    <t>軽自動車</t>
    <rPh sb="0" eb="4">
      <t>ケイジドウシャ</t>
    </rPh>
    <phoneticPr fontId="9"/>
  </si>
  <si>
    <t>合　　計</t>
    <rPh sb="0" eb="1">
      <t>ゴウ</t>
    </rPh>
    <rPh sb="3" eb="4">
      <t>ケイ</t>
    </rPh>
    <phoneticPr fontId="9"/>
  </si>
  <si>
    <t>市町村別</t>
    <rPh sb="0" eb="3">
      <t>シチョウソン</t>
    </rPh>
    <rPh sb="3" eb="4">
      <t>ベツ</t>
    </rPh>
    <phoneticPr fontId="9"/>
  </si>
  <si>
    <t>岩手県</t>
    <rPh sb="0" eb="3">
      <t>イワテケン</t>
    </rPh>
    <phoneticPr fontId="9"/>
  </si>
  <si>
    <t>宮城県</t>
    <rPh sb="0" eb="3">
      <t>ミヤギケン</t>
    </rPh>
    <phoneticPr fontId="9"/>
  </si>
  <si>
    <t>秋田県</t>
    <rPh sb="0" eb="3">
      <t>アキタケン</t>
    </rPh>
    <phoneticPr fontId="9"/>
  </si>
  <si>
    <t>鹿角市</t>
  </si>
  <si>
    <t>山形県</t>
    <rPh sb="0" eb="3">
      <t>ヤマガタケン</t>
    </rPh>
    <phoneticPr fontId="9"/>
  </si>
  <si>
    <t>福島県</t>
    <rPh sb="0" eb="3">
      <t>フクシマケン</t>
    </rPh>
    <phoneticPr fontId="9"/>
  </si>
  <si>
    <t>二本松市</t>
  </si>
  <si>
    <t>※軽自動車については、軽二輪を除く</t>
    <rPh sb="1" eb="5">
      <t>ケイジドウシャ</t>
    </rPh>
    <rPh sb="11" eb="14">
      <t>ケイニリン</t>
    </rPh>
    <rPh sb="15" eb="16">
      <t>ノゾ</t>
    </rPh>
    <phoneticPr fontId="9"/>
  </si>
  <si>
    <t xml:space="preserve"> (5) 新車新規台数の推移</t>
    <rPh sb="5" eb="7">
      <t>シンシャ</t>
    </rPh>
    <rPh sb="7" eb="9">
      <t>シンキ</t>
    </rPh>
    <rPh sb="9" eb="11">
      <t>ダイスウ</t>
    </rPh>
    <rPh sb="12" eb="14">
      <t>スイイ</t>
    </rPh>
    <phoneticPr fontId="9"/>
  </si>
  <si>
    <t>年度別</t>
    <rPh sb="0" eb="3">
      <t>ネンドベツ</t>
    </rPh>
    <phoneticPr fontId="9"/>
  </si>
  <si>
    <t>台数・比</t>
    <rPh sb="0" eb="2">
      <t>ダイスウ</t>
    </rPh>
    <rPh sb="3" eb="4">
      <t>ヒ</t>
    </rPh>
    <phoneticPr fontId="9"/>
  </si>
  <si>
    <t>登　録　車</t>
    <rPh sb="0" eb="1">
      <t>ノボル</t>
    </rPh>
    <rPh sb="2" eb="3">
      <t>リョク</t>
    </rPh>
    <rPh sb="4" eb="5">
      <t>クルマ</t>
    </rPh>
    <phoneticPr fontId="9"/>
  </si>
  <si>
    <t>対前年度比</t>
    <rPh sb="0" eb="1">
      <t>タイ</t>
    </rPh>
    <rPh sb="1" eb="5">
      <t>ゼンネンドヒ</t>
    </rPh>
    <phoneticPr fontId="9"/>
  </si>
  <si>
    <t>軽 自 動 車</t>
    <rPh sb="0" eb="1">
      <t>ケイ</t>
    </rPh>
    <rPh sb="2" eb="3">
      <t>ジ</t>
    </rPh>
    <rPh sb="4" eb="5">
      <t>ドウ</t>
    </rPh>
    <rPh sb="6" eb="7">
      <t>クルマ</t>
    </rPh>
    <phoneticPr fontId="9"/>
  </si>
  <si>
    <t>合　　　計</t>
    <rPh sb="0" eb="1">
      <t>ゴウ</t>
    </rPh>
    <rPh sb="4" eb="5">
      <t>ケイ</t>
    </rPh>
    <phoneticPr fontId="9"/>
  </si>
  <si>
    <t>管内計</t>
    <rPh sb="0" eb="2">
      <t>カンナイ</t>
    </rPh>
    <rPh sb="2" eb="3">
      <t>ケイ</t>
    </rPh>
    <phoneticPr fontId="9"/>
  </si>
  <si>
    <t>自動車整備の現況</t>
    <phoneticPr fontId="7"/>
  </si>
  <si>
    <t>認証・認定・指定工場数等</t>
    <phoneticPr fontId="7"/>
  </si>
  <si>
    <t>認証・指定工場の推移</t>
    <phoneticPr fontId="7"/>
  </si>
  <si>
    <t>自動車整備士技能検定合格者の推移（運輸局計）</t>
    <phoneticPr fontId="7"/>
  </si>
  <si>
    <t xml:space="preserve"> (1) 認証・認定・指定工場数等</t>
    <rPh sb="5" eb="7">
      <t>ニンショウ</t>
    </rPh>
    <rPh sb="8" eb="10">
      <t>ニンテイ</t>
    </rPh>
    <rPh sb="11" eb="13">
      <t>シテイ</t>
    </rPh>
    <rPh sb="13" eb="16">
      <t>コウジョウスウ</t>
    </rPh>
    <rPh sb="16" eb="17">
      <t>トウ</t>
    </rPh>
    <phoneticPr fontId="9"/>
  </si>
  <si>
    <t>① 認証</t>
    <rPh sb="2" eb="4">
      <t>ニンショウ</t>
    </rPh>
    <phoneticPr fontId="9"/>
  </si>
  <si>
    <t>　　　　 項目
　県別</t>
    <rPh sb="5" eb="7">
      <t>コウモク</t>
    </rPh>
    <rPh sb="9" eb="11">
      <t>ケンベツ</t>
    </rPh>
    <phoneticPr fontId="9"/>
  </si>
  <si>
    <t>内専門認証
工場数</t>
    <rPh sb="0" eb="1">
      <t>ウチ</t>
    </rPh>
    <rPh sb="1" eb="3">
      <t>センモン</t>
    </rPh>
    <rPh sb="3" eb="5">
      <t>ニンショウ</t>
    </rPh>
    <rPh sb="6" eb="9">
      <t>コウジョウスウ</t>
    </rPh>
    <phoneticPr fontId="9"/>
  </si>
  <si>
    <t>対前年度
増減数</t>
    <rPh sb="0" eb="1">
      <t>タイ</t>
    </rPh>
    <rPh sb="1" eb="3">
      <t>ゼンネン</t>
    </rPh>
    <rPh sb="3" eb="4">
      <t>ド</t>
    </rPh>
    <rPh sb="5" eb="7">
      <t>ゾウゲン</t>
    </rPh>
    <rPh sb="7" eb="8">
      <t>スウ</t>
    </rPh>
    <phoneticPr fontId="9"/>
  </si>
  <si>
    <t>整備主任者数
　　　　(人)</t>
    <rPh sb="0" eb="2">
      <t>セイビ</t>
    </rPh>
    <rPh sb="2" eb="4">
      <t>シュニン</t>
    </rPh>
    <rPh sb="4" eb="5">
      <t>シャ</t>
    </rPh>
    <rPh sb="5" eb="6">
      <t>スウ</t>
    </rPh>
    <rPh sb="12" eb="13">
      <t>ニン</t>
    </rPh>
    <phoneticPr fontId="9"/>
  </si>
  <si>
    <t>新規</t>
    <rPh sb="0" eb="2">
      <t>シンキ</t>
    </rPh>
    <phoneticPr fontId="9"/>
  </si>
  <si>
    <t>廃止＋取消</t>
    <rPh sb="0" eb="2">
      <t>ハイシ</t>
    </rPh>
    <rPh sb="3" eb="5">
      <t>トリケシ</t>
    </rPh>
    <phoneticPr fontId="9"/>
  </si>
  <si>
    <t>山　形</t>
    <rPh sb="0" eb="1">
      <t>ヤマ</t>
    </rPh>
    <rPh sb="2" eb="3">
      <t>ケイ</t>
    </rPh>
    <phoneticPr fontId="9"/>
  </si>
  <si>
    <t>　　       　項目
   県別</t>
    <rPh sb="10" eb="12">
      <t>コウモク</t>
    </rPh>
    <rPh sb="16" eb="18">
      <t>ケンベツ</t>
    </rPh>
    <phoneticPr fontId="9"/>
  </si>
  <si>
    <t>普通・小型</t>
    <rPh sb="0" eb="2">
      <t>フツウ</t>
    </rPh>
    <rPh sb="3" eb="5">
      <t>コガタ</t>
    </rPh>
    <phoneticPr fontId="9"/>
  </si>
  <si>
    <t>普通・軽</t>
    <rPh sb="0" eb="2">
      <t>フツウ</t>
    </rPh>
    <rPh sb="3" eb="4">
      <t>ケイ</t>
    </rPh>
    <phoneticPr fontId="9"/>
  </si>
  <si>
    <t>小型</t>
    <rPh sb="0" eb="1">
      <t>コ</t>
    </rPh>
    <rPh sb="1" eb="2">
      <t>ガタ</t>
    </rPh>
    <phoneticPr fontId="9"/>
  </si>
  <si>
    <t>（注）事業の種類別においては「普通：普通自動車」「小型：小型自動車」「軽：軽自動車」を示す。</t>
    <rPh sb="1" eb="2">
      <t>チュウ</t>
    </rPh>
    <rPh sb="3" eb="5">
      <t>ジギョウ</t>
    </rPh>
    <rPh sb="6" eb="8">
      <t>シュルイ</t>
    </rPh>
    <rPh sb="8" eb="9">
      <t>ベツ</t>
    </rPh>
    <rPh sb="15" eb="17">
      <t>フツウ</t>
    </rPh>
    <rPh sb="18" eb="20">
      <t>フツウ</t>
    </rPh>
    <rPh sb="20" eb="23">
      <t>ジドウシャ</t>
    </rPh>
    <rPh sb="25" eb="27">
      <t>コガタ</t>
    </rPh>
    <rPh sb="28" eb="30">
      <t>コガタ</t>
    </rPh>
    <rPh sb="30" eb="33">
      <t>ジドウシャ</t>
    </rPh>
    <rPh sb="35" eb="36">
      <t>ケイ</t>
    </rPh>
    <rPh sb="37" eb="41">
      <t>ケイジドウシャ</t>
    </rPh>
    <rPh sb="43" eb="44">
      <t>シメ</t>
    </rPh>
    <phoneticPr fontId="9"/>
  </si>
  <si>
    <t>② 指定</t>
    <rPh sb="2" eb="4">
      <t>シテイ</t>
    </rPh>
    <phoneticPr fontId="9"/>
  </si>
  <si>
    <t>内中小企業組合</t>
    <rPh sb="0" eb="1">
      <t>ウチ</t>
    </rPh>
    <rPh sb="1" eb="3">
      <t>チュウショウ</t>
    </rPh>
    <rPh sb="3" eb="5">
      <t>キギョウ</t>
    </rPh>
    <rPh sb="5" eb="7">
      <t>クミアイ</t>
    </rPh>
    <phoneticPr fontId="9"/>
  </si>
  <si>
    <t>対前年度
増減数</t>
    <rPh sb="0" eb="1">
      <t>タイ</t>
    </rPh>
    <rPh sb="1" eb="4">
      <t>ゼンネンド</t>
    </rPh>
    <rPh sb="5" eb="6">
      <t>ゾウ</t>
    </rPh>
    <rPh sb="6" eb="7">
      <t>ゲン</t>
    </rPh>
    <rPh sb="7" eb="8">
      <t>スウ</t>
    </rPh>
    <phoneticPr fontId="9"/>
  </si>
  <si>
    <t>自動車
検査員
数(人)</t>
    <rPh sb="0" eb="3">
      <t>ジドウシャ</t>
    </rPh>
    <rPh sb="4" eb="7">
      <t>ケンサイン</t>
    </rPh>
    <rPh sb="8" eb="9">
      <t>スウ</t>
    </rPh>
    <rPh sb="10" eb="11">
      <t>ニン</t>
    </rPh>
    <phoneticPr fontId="9"/>
  </si>
  <si>
    <t>協同組合</t>
    <rPh sb="0" eb="2">
      <t>キョウドウ</t>
    </rPh>
    <rPh sb="2" eb="4">
      <t>クミアイ</t>
    </rPh>
    <phoneticPr fontId="9"/>
  </si>
  <si>
    <t>協業組合</t>
    <rPh sb="0" eb="2">
      <t>キョウギョウ</t>
    </rPh>
    <rPh sb="2" eb="4">
      <t>クミアイ</t>
    </rPh>
    <phoneticPr fontId="9"/>
  </si>
  <si>
    <t>③ 認定</t>
    <rPh sb="2" eb="4">
      <t>ニンテイ</t>
    </rPh>
    <phoneticPr fontId="9"/>
  </si>
  <si>
    <t>一種</t>
    <rPh sb="0" eb="2">
      <t>イッシュ</t>
    </rPh>
    <phoneticPr fontId="9"/>
  </si>
  <si>
    <t>二種</t>
    <rPh sb="0" eb="2">
      <t>ニシュ</t>
    </rPh>
    <phoneticPr fontId="9"/>
  </si>
  <si>
    <t>特殊整備工場</t>
    <rPh sb="0" eb="2">
      <t>トクシュ</t>
    </rPh>
    <rPh sb="2" eb="4">
      <t>セイビ</t>
    </rPh>
    <rPh sb="4" eb="6">
      <t>コウジョウ</t>
    </rPh>
    <phoneticPr fontId="9"/>
  </si>
  <si>
    <t>車体一種</t>
    <rPh sb="0" eb="2">
      <t>シャタイ</t>
    </rPh>
    <rPh sb="2" eb="4">
      <t>イッシュ</t>
    </rPh>
    <phoneticPr fontId="9"/>
  </si>
  <si>
    <t>車体二種</t>
    <rPh sb="0" eb="2">
      <t>シャタイ</t>
    </rPh>
    <rPh sb="2" eb="4">
      <t>ニシュ</t>
    </rPh>
    <phoneticPr fontId="9"/>
  </si>
  <si>
    <t>電装</t>
    <rPh sb="0" eb="2">
      <t>デンソウ</t>
    </rPh>
    <phoneticPr fontId="9"/>
  </si>
  <si>
    <t>原動機</t>
    <rPh sb="0" eb="3">
      <t>ゲンドウキ</t>
    </rPh>
    <phoneticPr fontId="9"/>
  </si>
  <si>
    <t xml:space="preserve"> </t>
    <phoneticPr fontId="9"/>
  </si>
  <si>
    <t xml:space="preserve"> (2) 認証・指定工場の推移</t>
    <rPh sb="5" eb="7">
      <t>ニンショウ</t>
    </rPh>
    <rPh sb="8" eb="10">
      <t>シテイ</t>
    </rPh>
    <rPh sb="10" eb="12">
      <t>コウジョウ</t>
    </rPh>
    <rPh sb="13" eb="15">
      <t>スイイ</t>
    </rPh>
    <phoneticPr fontId="9"/>
  </si>
  <si>
    <t>認証工場</t>
    <rPh sb="0" eb="2">
      <t>ニンショウ</t>
    </rPh>
    <rPh sb="2" eb="4">
      <t>コウジョウ</t>
    </rPh>
    <phoneticPr fontId="9"/>
  </si>
  <si>
    <t>　　　　　　　　年度
　県別</t>
    <rPh sb="8" eb="10">
      <t>ネンド</t>
    </rPh>
    <rPh sb="12" eb="14">
      <t>ケンベツ</t>
    </rPh>
    <phoneticPr fontId="9"/>
  </si>
  <si>
    <t>工　 場 　数</t>
    <rPh sb="0" eb="1">
      <t>コウ</t>
    </rPh>
    <rPh sb="3" eb="4">
      <t>バ</t>
    </rPh>
    <rPh sb="6" eb="7">
      <t>カズ</t>
    </rPh>
    <phoneticPr fontId="9"/>
  </si>
  <si>
    <t>対前年度増減数</t>
    <rPh sb="0" eb="1">
      <t>タイ</t>
    </rPh>
    <rPh sb="1" eb="4">
      <t>ゼンネンド</t>
    </rPh>
    <rPh sb="4" eb="6">
      <t>ゾウゲン</t>
    </rPh>
    <rPh sb="6" eb="7">
      <t>スウ</t>
    </rPh>
    <phoneticPr fontId="9"/>
  </si>
  <si>
    <t>指定工場</t>
    <rPh sb="0" eb="2">
      <t>シテイ</t>
    </rPh>
    <rPh sb="2" eb="4">
      <t>コウジョウ</t>
    </rPh>
    <phoneticPr fontId="9"/>
  </si>
  <si>
    <t>認証工場数には指定工場を含む。</t>
    <rPh sb="0" eb="2">
      <t>ニンショウ</t>
    </rPh>
    <rPh sb="2" eb="5">
      <t>コウジョウスウ</t>
    </rPh>
    <rPh sb="7" eb="9">
      <t>シテイ</t>
    </rPh>
    <rPh sb="9" eb="11">
      <t>コウジョウ</t>
    </rPh>
    <rPh sb="12" eb="13">
      <t>フク</t>
    </rPh>
    <phoneticPr fontId="9"/>
  </si>
  <si>
    <t>（4） 自動車整備士技能検定合格者の推移（運輸局計）</t>
    <rPh sb="4" eb="7">
      <t>ジドウシャ</t>
    </rPh>
    <rPh sb="7" eb="10">
      <t>セイビシ</t>
    </rPh>
    <rPh sb="10" eb="12">
      <t>ギノウ</t>
    </rPh>
    <rPh sb="12" eb="14">
      <t>ケンテイ</t>
    </rPh>
    <rPh sb="14" eb="17">
      <t>ゴウカクシャ</t>
    </rPh>
    <rPh sb="18" eb="20">
      <t>スイイ</t>
    </rPh>
    <rPh sb="21" eb="24">
      <t>ウンユキョク</t>
    </rPh>
    <rPh sb="24" eb="25">
      <t>ケイ</t>
    </rPh>
    <phoneticPr fontId="9"/>
  </si>
  <si>
    <t>級別</t>
    <rPh sb="0" eb="1">
      <t>キュウ</t>
    </rPh>
    <rPh sb="1" eb="2">
      <t>ベツ</t>
    </rPh>
    <phoneticPr fontId="9"/>
  </si>
  <si>
    <t>　　　　　　　　　年度
　検定種目</t>
    <rPh sb="9" eb="11">
      <t>ネンド</t>
    </rPh>
    <rPh sb="14" eb="15">
      <t>ケン</t>
    </rPh>
    <rPh sb="15" eb="16">
      <t>サダム</t>
    </rPh>
    <rPh sb="16" eb="17">
      <t>タネ</t>
    </rPh>
    <rPh sb="17" eb="18">
      <t>メ</t>
    </rPh>
    <phoneticPr fontId="9"/>
  </si>
  <si>
    <t>一級</t>
    <rPh sb="0" eb="2">
      <t>イッキュウ</t>
    </rPh>
    <phoneticPr fontId="9"/>
  </si>
  <si>
    <t>小型自動車整備士</t>
    <rPh sb="0" eb="2">
      <t>コガタ</t>
    </rPh>
    <rPh sb="2" eb="5">
      <t>ジドウシャ</t>
    </rPh>
    <rPh sb="5" eb="8">
      <t>セイビシ</t>
    </rPh>
    <phoneticPr fontId="9"/>
  </si>
  <si>
    <t>小　　計</t>
    <rPh sb="0" eb="1">
      <t>ショウ</t>
    </rPh>
    <rPh sb="3" eb="4">
      <t>ケイ</t>
    </rPh>
    <phoneticPr fontId="9"/>
  </si>
  <si>
    <t>二級</t>
    <rPh sb="0" eb="1">
      <t>ニ</t>
    </rPh>
    <rPh sb="1" eb="2">
      <t>キュウ</t>
    </rPh>
    <phoneticPr fontId="9"/>
  </si>
  <si>
    <t>ガソリン自動車整備士</t>
    <rPh sb="4" eb="6">
      <t>ジドウ</t>
    </rPh>
    <rPh sb="6" eb="7">
      <t>シャ</t>
    </rPh>
    <rPh sb="7" eb="10">
      <t>セイビシ</t>
    </rPh>
    <phoneticPr fontId="9"/>
  </si>
  <si>
    <t>ジーゼル自動車整備士</t>
    <rPh sb="4" eb="6">
      <t>ジドウ</t>
    </rPh>
    <rPh sb="6" eb="7">
      <t>シャ</t>
    </rPh>
    <rPh sb="7" eb="10">
      <t>セイビシ</t>
    </rPh>
    <phoneticPr fontId="9"/>
  </si>
  <si>
    <t>自動車シャシ整備士</t>
    <rPh sb="0" eb="3">
      <t>ジドウシャ</t>
    </rPh>
    <rPh sb="6" eb="9">
      <t>セイビシ</t>
    </rPh>
    <phoneticPr fontId="9"/>
  </si>
  <si>
    <t>二輪自動車整備士</t>
    <rPh sb="0" eb="2">
      <t>ニリン</t>
    </rPh>
    <rPh sb="2" eb="5">
      <t>ジドウシャ</t>
    </rPh>
    <rPh sb="5" eb="8">
      <t>セイビシ</t>
    </rPh>
    <phoneticPr fontId="9"/>
  </si>
  <si>
    <t>三級</t>
    <rPh sb="0" eb="2">
      <t>サンキュウ</t>
    </rPh>
    <phoneticPr fontId="9"/>
  </si>
  <si>
    <t>自動車ガソリン・エンジン整備士</t>
    <rPh sb="0" eb="3">
      <t>ジドウシャ</t>
    </rPh>
    <rPh sb="12" eb="15">
      <t>セイビシ</t>
    </rPh>
    <phoneticPr fontId="9"/>
  </si>
  <si>
    <t>自動車ジーゼル・エンジン整備士</t>
    <rPh sb="0" eb="3">
      <t>ジドウシャ</t>
    </rPh>
    <rPh sb="12" eb="15">
      <t>セイビシ</t>
    </rPh>
    <phoneticPr fontId="9"/>
  </si>
  <si>
    <t>特殊</t>
    <rPh sb="0" eb="2">
      <t>トクシュ</t>
    </rPh>
    <phoneticPr fontId="9"/>
  </si>
  <si>
    <t>自動車タイヤ整備士</t>
    <rPh sb="0" eb="3">
      <t>ジドウシャ</t>
    </rPh>
    <rPh sb="6" eb="9">
      <t>セイビシ</t>
    </rPh>
    <phoneticPr fontId="9"/>
  </si>
  <si>
    <t>自動車電気装置整備士</t>
    <rPh sb="0" eb="3">
      <t>ジドウシャ</t>
    </rPh>
    <rPh sb="3" eb="5">
      <t>デンキ</t>
    </rPh>
    <rPh sb="5" eb="7">
      <t>ソウチ</t>
    </rPh>
    <rPh sb="7" eb="10">
      <t>セイビシ</t>
    </rPh>
    <phoneticPr fontId="9"/>
  </si>
  <si>
    <t>自動車車体整備士</t>
    <rPh sb="0" eb="3">
      <t>ジドウシャ</t>
    </rPh>
    <rPh sb="3" eb="5">
      <t>シャタイ</t>
    </rPh>
    <rPh sb="5" eb="8">
      <t>セイビシ</t>
    </rPh>
    <phoneticPr fontId="9"/>
  </si>
  <si>
    <t>合　　  計</t>
    <rPh sb="0" eb="1">
      <t>ゴウ</t>
    </rPh>
    <rPh sb="5" eb="6">
      <t>ケイ</t>
    </rPh>
    <phoneticPr fontId="9"/>
  </si>
  <si>
    <t>（注）合格者数については東北運輸局において合格発表を行った人数。</t>
    <rPh sb="1" eb="2">
      <t>チュウ</t>
    </rPh>
    <rPh sb="3" eb="6">
      <t>ゴウカクシャ</t>
    </rPh>
    <rPh sb="6" eb="7">
      <t>スウ</t>
    </rPh>
    <rPh sb="12" eb="14">
      <t>トウホク</t>
    </rPh>
    <rPh sb="14" eb="17">
      <t>ウンユキョク</t>
    </rPh>
    <rPh sb="21" eb="23">
      <t>ゴウカク</t>
    </rPh>
    <rPh sb="23" eb="25">
      <t>ハッピョウ</t>
    </rPh>
    <rPh sb="26" eb="27">
      <t>オコナ</t>
    </rPh>
    <rPh sb="29" eb="30">
      <t>ニン</t>
    </rPh>
    <rPh sb="30" eb="31">
      <t>スウ</t>
    </rPh>
    <phoneticPr fontId="9"/>
  </si>
  <si>
    <t>自動車事故の現況</t>
  </si>
  <si>
    <t>事業用自動車重大事故件数の推移</t>
    <phoneticPr fontId="7"/>
  </si>
  <si>
    <t xml:space="preserve"> (1) 事業用自動車重大事故件数の推移</t>
    <phoneticPr fontId="9"/>
  </si>
  <si>
    <t>年</t>
  </si>
  <si>
    <t>業態別</t>
  </si>
  <si>
    <t>件数種別</t>
  </si>
  <si>
    <t>転落</t>
    <phoneticPr fontId="9"/>
  </si>
  <si>
    <t>車内</t>
    <phoneticPr fontId="9"/>
  </si>
  <si>
    <t>死傷</t>
    <phoneticPr fontId="9"/>
  </si>
  <si>
    <t>健康起因</t>
    <rPh sb="0" eb="2">
      <t>ケンコウ</t>
    </rPh>
    <rPh sb="2" eb="4">
      <t>キイン</t>
    </rPh>
    <phoneticPr fontId="9"/>
  </si>
  <si>
    <t>車両故障</t>
    <rPh sb="0" eb="2">
      <t>シャリョウ</t>
    </rPh>
    <rPh sb="2" eb="4">
      <t>コショウ</t>
    </rPh>
    <phoneticPr fontId="9"/>
  </si>
  <si>
    <t>計</t>
  </si>
  <si>
    <t>１件当り           死傷者数</t>
    <phoneticPr fontId="9"/>
  </si>
  <si>
    <t>局</t>
  </si>
  <si>
    <t>全国</t>
    <phoneticPr fontId="9"/>
  </si>
  <si>
    <t>バス</t>
  </si>
  <si>
    <t>件数</t>
  </si>
  <si>
    <t>死傷者数</t>
  </si>
  <si>
    <t>ハイ・タク</t>
  </si>
  <si>
    <t>トラック</t>
  </si>
  <si>
    <t>（注）各年１月～１２月</t>
    <rPh sb="1" eb="2">
      <t>チュウ</t>
    </rPh>
    <rPh sb="3" eb="5">
      <t>カクネン</t>
    </rPh>
    <rPh sb="6" eb="7">
      <t>ガツ</t>
    </rPh>
    <rPh sb="10" eb="11">
      <t>ガツ</t>
    </rPh>
    <phoneticPr fontId="9"/>
  </si>
  <si>
    <t>(2) 事業用自動車重大事故の業態別発生件数の推移</t>
    <rPh sb="4" eb="7">
      <t>ジギョウヨウ</t>
    </rPh>
    <rPh sb="7" eb="10">
      <t>ジドウシャ</t>
    </rPh>
    <rPh sb="10" eb="11">
      <t>ジュウ</t>
    </rPh>
    <rPh sb="11" eb="14">
      <t>ダイジコ</t>
    </rPh>
    <rPh sb="15" eb="18">
      <t>ギョウタイベツ</t>
    </rPh>
    <rPh sb="18" eb="20">
      <t>ハッセイ</t>
    </rPh>
    <rPh sb="20" eb="22">
      <t>ケンスウ</t>
    </rPh>
    <rPh sb="23" eb="25">
      <t>スイイ</t>
    </rPh>
    <phoneticPr fontId="9"/>
  </si>
  <si>
    <t>(3) 事業用自動車1,000両当たり重大事故発生件数の推移</t>
    <rPh sb="4" eb="7">
      <t>ジギョウヨウ</t>
    </rPh>
    <rPh sb="7" eb="10">
      <t>ジドウシャ</t>
    </rPh>
    <rPh sb="15" eb="16">
      <t>リョウ</t>
    </rPh>
    <rPh sb="16" eb="17">
      <t>ア</t>
    </rPh>
    <rPh sb="19" eb="20">
      <t>ジュウ</t>
    </rPh>
    <rPh sb="20" eb="23">
      <t>ダイジコ</t>
    </rPh>
    <rPh sb="23" eb="25">
      <t>ハッセイ</t>
    </rPh>
    <rPh sb="25" eb="27">
      <t>ケンスウ</t>
    </rPh>
    <rPh sb="28" eb="30">
      <t>スイイ</t>
    </rPh>
    <phoneticPr fontId="9"/>
  </si>
  <si>
    <t>県別</t>
    <rPh sb="0" eb="1">
      <t>ケンベツ</t>
    </rPh>
    <rPh sb="1" eb="2">
      <t>ベツ</t>
    </rPh>
    <phoneticPr fontId="9"/>
  </si>
  <si>
    <t>青  森</t>
    <rPh sb="0" eb="4">
      <t>アオモリ</t>
    </rPh>
    <phoneticPr fontId="9"/>
  </si>
  <si>
    <t>岩  手</t>
    <rPh sb="0" eb="4">
      <t>イワテ</t>
    </rPh>
    <phoneticPr fontId="9"/>
  </si>
  <si>
    <t>宮  城</t>
    <rPh sb="0" eb="4">
      <t>ミヤギ</t>
    </rPh>
    <phoneticPr fontId="9"/>
  </si>
  <si>
    <t>福  島</t>
    <rPh sb="0" eb="4">
      <t>フクシマ</t>
    </rPh>
    <phoneticPr fontId="9"/>
  </si>
  <si>
    <t>局  計</t>
    <rPh sb="0" eb="1">
      <t>キョク</t>
    </rPh>
    <rPh sb="3" eb="4">
      <t>ケイ</t>
    </rPh>
    <phoneticPr fontId="9"/>
  </si>
  <si>
    <t>項目　　　　　 年</t>
    <rPh sb="0" eb="2">
      <t>コウモク</t>
    </rPh>
    <rPh sb="8" eb="9">
      <t>ネン</t>
    </rPh>
    <phoneticPr fontId="9"/>
  </si>
  <si>
    <t>対象車両数</t>
    <rPh sb="0" eb="2">
      <t>タイショウ</t>
    </rPh>
    <rPh sb="2" eb="5">
      <t>シャリョウスウ</t>
    </rPh>
    <phoneticPr fontId="9"/>
  </si>
  <si>
    <t>重大事故件数</t>
    <rPh sb="0" eb="2">
      <t>ジュウダイ</t>
    </rPh>
    <rPh sb="2" eb="4">
      <t>ジコ</t>
    </rPh>
    <rPh sb="4" eb="6">
      <t>ケンスウ</t>
    </rPh>
    <phoneticPr fontId="9"/>
  </si>
  <si>
    <t>一〇〇〇両当たり件数</t>
    <rPh sb="0" eb="1">
      <t>1</t>
    </rPh>
    <rPh sb="4" eb="5">
      <t>リョウ</t>
    </rPh>
    <rPh sb="5" eb="6">
      <t>ア</t>
    </rPh>
    <rPh sb="8" eb="10">
      <t>ケンスウ</t>
    </rPh>
    <phoneticPr fontId="9"/>
  </si>
  <si>
    <t>一〇〇〇両当たり件数</t>
  </si>
  <si>
    <t>（注）　各年１月～１２月、車両数は１２月３１日現在の保有台数</t>
    <rPh sb="1" eb="2">
      <t>チュウ</t>
    </rPh>
    <rPh sb="4" eb="6">
      <t>カクネン</t>
    </rPh>
    <rPh sb="7" eb="8">
      <t>ガツ</t>
    </rPh>
    <rPh sb="11" eb="12">
      <t>ガツ</t>
    </rPh>
    <rPh sb="13" eb="16">
      <t>シャリョウスウ</t>
    </rPh>
    <rPh sb="19" eb="20">
      <t>ガツ</t>
    </rPh>
    <rPh sb="22" eb="23">
      <t>ニチ</t>
    </rPh>
    <rPh sb="23" eb="25">
      <t>ゲンザイ</t>
    </rPh>
    <rPh sb="26" eb="28">
      <t>ホユウ</t>
    </rPh>
    <rPh sb="28" eb="30">
      <t>ダイスウ</t>
    </rPh>
    <phoneticPr fontId="9"/>
  </si>
  <si>
    <t xml:space="preserve">     1,000両当たりの事故発生件数</t>
    <rPh sb="10" eb="11">
      <t>リョウ</t>
    </rPh>
    <rPh sb="11" eb="12">
      <t>ア</t>
    </rPh>
    <rPh sb="15" eb="17">
      <t>ジコ</t>
    </rPh>
    <rPh sb="17" eb="19">
      <t>ハッセイ</t>
    </rPh>
    <rPh sb="19" eb="21">
      <t>ケンスウ</t>
    </rPh>
    <phoneticPr fontId="9"/>
  </si>
  <si>
    <t xml:space="preserve"> (5) 運行管理者・整備管理者選任数</t>
    <rPh sb="5" eb="7">
      <t>ウンコウ</t>
    </rPh>
    <rPh sb="7" eb="10">
      <t>カンリシャ</t>
    </rPh>
    <rPh sb="11" eb="13">
      <t>セイビ</t>
    </rPh>
    <rPh sb="13" eb="16">
      <t>カンリシャ</t>
    </rPh>
    <rPh sb="16" eb="18">
      <t>センニン</t>
    </rPh>
    <rPh sb="18" eb="19">
      <t>スウ</t>
    </rPh>
    <phoneticPr fontId="9"/>
  </si>
  <si>
    <t>業態</t>
    <rPh sb="0" eb="2">
      <t>ギョウタイ</t>
    </rPh>
    <phoneticPr fontId="9"/>
  </si>
  <si>
    <t>事業用</t>
    <rPh sb="0" eb="3">
      <t>ジギョウヨウ</t>
    </rPh>
    <phoneticPr fontId="9"/>
  </si>
  <si>
    <t>自家用</t>
    <rPh sb="0" eb="3">
      <t>ジカヨウ</t>
    </rPh>
    <phoneticPr fontId="9"/>
  </si>
  <si>
    <t>運行管理者</t>
    <rPh sb="0" eb="2">
      <t>ウンコウ</t>
    </rPh>
    <rPh sb="2" eb="5">
      <t>カンリシャ</t>
    </rPh>
    <phoneticPr fontId="9"/>
  </si>
  <si>
    <t>整備管理者</t>
    <rPh sb="0" eb="2">
      <t>セイビ</t>
    </rPh>
    <rPh sb="2" eb="5">
      <t>カンリシャ</t>
    </rPh>
    <phoneticPr fontId="9"/>
  </si>
  <si>
    <t>局計</t>
    <rPh sb="0" eb="1">
      <t>キョク</t>
    </rPh>
    <rPh sb="1" eb="2">
      <t>ケイ</t>
    </rPh>
    <phoneticPr fontId="9"/>
  </si>
  <si>
    <t>事業用自動車重大事故の業態別発生件数の推移
事業用自動車1,000両当たり重大事故発生件数の推移</t>
    <phoneticPr fontId="7"/>
  </si>
  <si>
    <t>Ⅲ．業務の概況②</t>
    <phoneticPr fontId="7"/>
  </si>
  <si>
    <t>R2</t>
    <phoneticPr fontId="9"/>
  </si>
  <si>
    <t>)</t>
    <phoneticPr fontId="9"/>
  </si>
  <si>
    <t>現在のデータが最新のものとなる。</t>
    <rPh sb="0" eb="2">
      <t>ゲンザイ</t>
    </rPh>
    <rPh sb="7" eb="9">
      <t>サイシン</t>
    </rPh>
    <phoneticPr fontId="9"/>
  </si>
  <si>
    <t>Ｒ３年</t>
    <rPh sb="2" eb="3">
      <t>ネン</t>
    </rPh>
    <phoneticPr fontId="9"/>
  </si>
  <si>
    <t>Ｒ２年度</t>
    <rPh sb="2" eb="4">
      <t>ネンド</t>
    </rPh>
    <phoneticPr fontId="9"/>
  </si>
  <si>
    <t>転覆</t>
    <phoneticPr fontId="9"/>
  </si>
  <si>
    <t>火災</t>
    <phoneticPr fontId="9"/>
  </si>
  <si>
    <t>衝突</t>
    <phoneticPr fontId="9"/>
  </si>
  <si>
    <t>2</t>
    <phoneticPr fontId="9"/>
  </si>
  <si>
    <t>キロ</t>
    <phoneticPr fontId="9"/>
  </si>
  <si>
    <t>り</t>
    <phoneticPr fontId="9"/>
  </si>
  <si>
    <t>の</t>
    <phoneticPr fontId="9"/>
  </si>
  <si>
    <t>㎞</t>
    <phoneticPr fontId="9"/>
  </si>
  <si>
    <t xml:space="preserve">      </t>
    <phoneticPr fontId="9"/>
  </si>
  <si>
    <t>トン</t>
    <phoneticPr fontId="9"/>
  </si>
  <si>
    <t>粁</t>
    <phoneticPr fontId="9"/>
  </si>
  <si>
    <t xml:space="preserve">      また特別積合せの事業者数、車両数は一般の内数であり、車両数は運行車数である。</t>
    <phoneticPr fontId="9"/>
  </si>
  <si>
    <t>（</t>
    <phoneticPr fontId="9"/>
  </si>
  <si>
    <t>ま</t>
    <phoneticPr fontId="9"/>
  </si>
  <si>
    <t>）</t>
    <phoneticPr fontId="9"/>
  </si>
  <si>
    <t>で</t>
    <phoneticPr fontId="9"/>
  </si>
  <si>
    <t>せ</t>
    <phoneticPr fontId="9"/>
  </si>
  <si>
    <t>単位：千トン</t>
    <phoneticPr fontId="9"/>
  </si>
  <si>
    <t>資料：「交通関連統計資料集」</t>
    <phoneticPr fontId="9"/>
  </si>
  <si>
    <t>（注）</t>
    <phoneticPr fontId="9"/>
  </si>
  <si>
    <t>１． 指数は平成２６年度＝１００</t>
    <phoneticPr fontId="9"/>
  </si>
  <si>
    <t>２． 令和２年１２月末日をもって「交通関連統計資料集」が廃刊されたため、</t>
    <phoneticPr fontId="9"/>
  </si>
  <si>
    <t>単位：千トンキロ</t>
    <phoneticPr fontId="9"/>
  </si>
  <si>
    <t>　　</t>
    <phoneticPr fontId="9"/>
  </si>
  <si>
    <t>タイヤ</t>
    <phoneticPr fontId="9"/>
  </si>
  <si>
    <t xml:space="preserve">                   </t>
    <phoneticPr fontId="9"/>
  </si>
  <si>
    <t>バス</t>
    <phoneticPr fontId="9"/>
  </si>
  <si>
    <t>ハイ・タク</t>
    <phoneticPr fontId="9"/>
  </si>
  <si>
    <t>トラック</t>
    <phoneticPr fontId="9"/>
  </si>
  <si>
    <t>レンタカー</t>
    <phoneticPr fontId="9"/>
  </si>
  <si>
    <t>（注）　１．事業者数は当該県内に本社を有する事業者数である。タクシー事業者による
　　　　　　食料・飲料に係る一般貨物自動車運送事業者を含む。</t>
    <rPh sb="1" eb="2">
      <t>チュウ</t>
    </rPh>
    <rPh sb="6" eb="9">
      <t>ジギョウシャ</t>
    </rPh>
    <rPh sb="9" eb="10">
      <t>スウ</t>
    </rPh>
    <rPh sb="11" eb="14">
      <t>トウガイケン</t>
    </rPh>
    <rPh sb="14" eb="15">
      <t>ナイ</t>
    </rPh>
    <rPh sb="16" eb="18">
      <t>ホンシャ</t>
    </rPh>
    <rPh sb="19" eb="20">
      <t>ユウ</t>
    </rPh>
    <rPh sb="22" eb="25">
      <t>ジギョウシャ</t>
    </rPh>
    <rPh sb="25" eb="26">
      <t>スウ</t>
    </rPh>
    <phoneticPr fontId="9"/>
  </si>
  <si>
    <t>R3</t>
    <phoneticPr fontId="9"/>
  </si>
  <si>
    <t>↑　入力</t>
    <rPh sb="2" eb="4">
      <t>ニュウリョク</t>
    </rPh>
    <phoneticPr fontId="9"/>
  </si>
  <si>
    <t>バス運行対策費補助金</t>
    <rPh sb="2" eb="4">
      <t>ウンコウ</t>
    </rPh>
    <rPh sb="4" eb="7">
      <t>タイサクヒ</t>
    </rPh>
    <rPh sb="7" eb="9">
      <t>ホジョ</t>
    </rPh>
    <rPh sb="9" eb="10">
      <t>キン</t>
    </rPh>
    <phoneticPr fontId="9"/>
  </si>
  <si>
    <t>地方バス路線維持費補助金</t>
    <rPh sb="0" eb="2">
      <t>チホウ</t>
    </rPh>
    <rPh sb="4" eb="6">
      <t>ロセン</t>
    </rPh>
    <rPh sb="6" eb="9">
      <t>イジヒ</t>
    </rPh>
    <rPh sb="9" eb="12">
      <t>ホジョキン</t>
    </rPh>
    <phoneticPr fontId="9"/>
  </si>
  <si>
    <t>地方バス安全運行
対策費補助金</t>
    <rPh sb="0" eb="2">
      <t>チホウ</t>
    </rPh>
    <rPh sb="4" eb="6">
      <t>アンゼン</t>
    </rPh>
    <rPh sb="6" eb="8">
      <t>ウンコウ</t>
    </rPh>
    <rPh sb="9" eb="12">
      <t>タイサクヒ</t>
    </rPh>
    <rPh sb="12" eb="15">
      <t>ホジョキン</t>
    </rPh>
    <phoneticPr fontId="9"/>
  </si>
  <si>
    <t>路線維持合理化促進補助</t>
    <rPh sb="0" eb="2">
      <t>ロセン</t>
    </rPh>
    <rPh sb="2" eb="4">
      <t>イジ</t>
    </rPh>
    <rPh sb="4" eb="7">
      <t>ゴウリカ</t>
    </rPh>
    <rPh sb="7" eb="9">
      <t>ソクシン</t>
    </rPh>
    <rPh sb="9" eb="11">
      <t>ホジョ</t>
    </rPh>
    <phoneticPr fontId="9"/>
  </si>
  <si>
    <t>路線運行費</t>
    <rPh sb="0" eb="2">
      <t>ロセン</t>
    </rPh>
    <rPh sb="2" eb="4">
      <t>ウンコウ</t>
    </rPh>
    <rPh sb="4" eb="5">
      <t>ヒ</t>
    </rPh>
    <phoneticPr fontId="9"/>
  </si>
  <si>
    <t>車両購入費</t>
    <rPh sb="0" eb="2">
      <t>シャリョウ</t>
    </rPh>
    <rPh sb="2" eb="5">
      <t>コウニュウヒ</t>
    </rPh>
    <phoneticPr fontId="9"/>
  </si>
  <si>
    <t>バス路線維持費</t>
    <rPh sb="2" eb="4">
      <t>ロセン</t>
    </rPh>
    <rPh sb="4" eb="7">
      <t>イジヒ</t>
    </rPh>
    <phoneticPr fontId="9"/>
  </si>
  <si>
    <t>Ｒ４年</t>
    <rPh sb="2" eb="3">
      <t>ネン</t>
    </rPh>
    <phoneticPr fontId="9"/>
  </si>
  <si>
    <t>青森市</t>
    <rPh sb="0" eb="3">
      <t>アオモリシ</t>
    </rPh>
    <phoneticPr fontId="14"/>
  </si>
  <si>
    <t>弘前市</t>
    <rPh sb="0" eb="3">
      <t>ヒロサキシ</t>
    </rPh>
    <phoneticPr fontId="14"/>
  </si>
  <si>
    <t>黒石市</t>
    <rPh sb="0" eb="3">
      <t>クロイシシ</t>
    </rPh>
    <phoneticPr fontId="14"/>
  </si>
  <si>
    <t>五所川原市</t>
    <rPh sb="0" eb="5">
      <t>ゴショガワラシ</t>
    </rPh>
    <phoneticPr fontId="14"/>
  </si>
  <si>
    <t>むつ市</t>
    <rPh sb="2" eb="3">
      <t>シ</t>
    </rPh>
    <phoneticPr fontId="14"/>
  </si>
  <si>
    <t>つがる市</t>
    <rPh sb="3" eb="4">
      <t>シ</t>
    </rPh>
    <phoneticPr fontId="14"/>
  </si>
  <si>
    <t>平川市</t>
    <rPh sb="0" eb="2">
      <t>ヒラカワ</t>
    </rPh>
    <rPh sb="2" eb="3">
      <t>シ</t>
    </rPh>
    <phoneticPr fontId="14"/>
  </si>
  <si>
    <t>八戸市</t>
    <rPh sb="0" eb="3">
      <t>ハチノヘシ</t>
    </rPh>
    <phoneticPr fontId="14"/>
  </si>
  <si>
    <t>十和田市</t>
    <rPh sb="0" eb="4">
      <t>トワダシ</t>
    </rPh>
    <phoneticPr fontId="14"/>
  </si>
  <si>
    <t>三沢市</t>
    <rPh sb="0" eb="3">
      <t>ミサワシ</t>
    </rPh>
    <phoneticPr fontId="14"/>
  </si>
  <si>
    <t>全市計</t>
    <rPh sb="0" eb="2">
      <t>ゼンシ</t>
    </rPh>
    <rPh sb="2" eb="3">
      <t>ケイ</t>
    </rPh>
    <phoneticPr fontId="14"/>
  </si>
  <si>
    <t>平内町</t>
    <rPh sb="0" eb="3">
      <t>ヒラナイマチ</t>
    </rPh>
    <phoneticPr fontId="14"/>
  </si>
  <si>
    <t>外ヶ浜町</t>
    <rPh sb="0" eb="1">
      <t>ソト</t>
    </rPh>
    <rPh sb="2" eb="3">
      <t>ハマ</t>
    </rPh>
    <rPh sb="3" eb="4">
      <t>マチ</t>
    </rPh>
    <phoneticPr fontId="14"/>
  </si>
  <si>
    <t>今別町</t>
    <rPh sb="0" eb="3">
      <t>イマベツマチ</t>
    </rPh>
    <phoneticPr fontId="14"/>
  </si>
  <si>
    <t>蓬田村</t>
    <rPh sb="0" eb="3">
      <t>ヨモギタムラ</t>
    </rPh>
    <phoneticPr fontId="14"/>
  </si>
  <si>
    <t>東津軽郡計</t>
    <rPh sb="0" eb="3">
      <t>ヒガシツガル</t>
    </rPh>
    <rPh sb="3" eb="5">
      <t>グンケイ</t>
    </rPh>
    <phoneticPr fontId="14"/>
  </si>
  <si>
    <t>鰺ヶ沢町</t>
    <rPh sb="0" eb="4">
      <t>アジガサワマチ</t>
    </rPh>
    <phoneticPr fontId="14"/>
  </si>
  <si>
    <t>深浦町</t>
    <rPh sb="0" eb="3">
      <t>フカウラマチ</t>
    </rPh>
    <phoneticPr fontId="14"/>
  </si>
  <si>
    <t>西津軽郡計</t>
    <rPh sb="0" eb="3">
      <t>ニシツガル</t>
    </rPh>
    <rPh sb="3" eb="5">
      <t>グンケイ</t>
    </rPh>
    <phoneticPr fontId="14"/>
  </si>
  <si>
    <t>西目屋村</t>
    <rPh sb="0" eb="4">
      <t>ニシメヤムラ</t>
    </rPh>
    <phoneticPr fontId="14"/>
  </si>
  <si>
    <t>中津軽郡計</t>
    <rPh sb="0" eb="3">
      <t>ナカツガル</t>
    </rPh>
    <rPh sb="3" eb="5">
      <t>グンケイ</t>
    </rPh>
    <phoneticPr fontId="14"/>
  </si>
  <si>
    <t>藤崎町</t>
    <rPh sb="0" eb="3">
      <t>フジサキマチ</t>
    </rPh>
    <phoneticPr fontId="14"/>
  </si>
  <si>
    <t>大鰐町</t>
    <rPh sb="0" eb="3">
      <t>オオワニマチ</t>
    </rPh>
    <phoneticPr fontId="14"/>
  </si>
  <si>
    <t>田舎舘村</t>
    <rPh sb="0" eb="3">
      <t>イナカダテ</t>
    </rPh>
    <rPh sb="3" eb="4">
      <t>ムラ</t>
    </rPh>
    <phoneticPr fontId="14"/>
  </si>
  <si>
    <t>南津軽郡計</t>
    <rPh sb="0" eb="3">
      <t>ミナミツガル</t>
    </rPh>
    <rPh sb="3" eb="5">
      <t>グンケイ</t>
    </rPh>
    <phoneticPr fontId="14"/>
  </si>
  <si>
    <t>板柳町</t>
    <rPh sb="0" eb="3">
      <t>イタヤナギマチ</t>
    </rPh>
    <phoneticPr fontId="14"/>
  </si>
  <si>
    <t>中泊町</t>
    <rPh sb="0" eb="1">
      <t>ナカ</t>
    </rPh>
    <rPh sb="1" eb="3">
      <t>トマリチョウ</t>
    </rPh>
    <phoneticPr fontId="14"/>
  </si>
  <si>
    <t>鶴田町</t>
    <rPh sb="0" eb="3">
      <t>ツルタマチ</t>
    </rPh>
    <phoneticPr fontId="14"/>
  </si>
  <si>
    <t>北津軽郡計</t>
    <rPh sb="0" eb="3">
      <t>キタツガル</t>
    </rPh>
    <rPh sb="3" eb="5">
      <t>グンケイ</t>
    </rPh>
    <phoneticPr fontId="14"/>
  </si>
  <si>
    <t>野辺地町</t>
    <rPh sb="0" eb="4">
      <t>ノヘジマチ</t>
    </rPh>
    <phoneticPr fontId="14"/>
  </si>
  <si>
    <t>横浜町</t>
    <rPh sb="0" eb="3">
      <t>ヨコハママチ</t>
    </rPh>
    <phoneticPr fontId="14"/>
  </si>
  <si>
    <t>おいらせ町</t>
    <rPh sb="4" eb="5">
      <t>チョウ</t>
    </rPh>
    <phoneticPr fontId="14"/>
  </si>
  <si>
    <t>六戸町</t>
    <rPh sb="0" eb="3">
      <t>ロクノヘマチ</t>
    </rPh>
    <phoneticPr fontId="14"/>
  </si>
  <si>
    <t>七戸町</t>
    <rPh sb="0" eb="3">
      <t>シチノヘマチ</t>
    </rPh>
    <phoneticPr fontId="14"/>
  </si>
  <si>
    <t>東北町</t>
    <rPh sb="0" eb="3">
      <t>トウホクマチ</t>
    </rPh>
    <phoneticPr fontId="14"/>
  </si>
  <si>
    <t>六ヶ所村</t>
    <rPh sb="0" eb="4">
      <t>ロッカショムラ</t>
    </rPh>
    <phoneticPr fontId="14"/>
  </si>
  <si>
    <t>上北郡計</t>
    <rPh sb="0" eb="2">
      <t>カミキタ</t>
    </rPh>
    <rPh sb="2" eb="4">
      <t>グンケイ</t>
    </rPh>
    <phoneticPr fontId="14"/>
  </si>
  <si>
    <t>大間町</t>
    <rPh sb="0" eb="3">
      <t>オオママチ</t>
    </rPh>
    <phoneticPr fontId="14"/>
  </si>
  <si>
    <t>東通村</t>
    <rPh sb="0" eb="3">
      <t>ヒガシドオリムラ</t>
    </rPh>
    <phoneticPr fontId="14"/>
  </si>
  <si>
    <t>風間浦村</t>
    <rPh sb="0" eb="4">
      <t>カザマウラムラ</t>
    </rPh>
    <phoneticPr fontId="14"/>
  </si>
  <si>
    <t>佐井村</t>
    <rPh sb="0" eb="3">
      <t>サイムラ</t>
    </rPh>
    <phoneticPr fontId="14"/>
  </si>
  <si>
    <t>下北郡計</t>
    <rPh sb="0" eb="2">
      <t>シモキタ</t>
    </rPh>
    <rPh sb="2" eb="4">
      <t>グンケイ</t>
    </rPh>
    <phoneticPr fontId="14"/>
  </si>
  <si>
    <t>三戸町</t>
    <rPh sb="0" eb="3">
      <t>サンノヘマチ</t>
    </rPh>
    <phoneticPr fontId="14"/>
  </si>
  <si>
    <t>五戸町</t>
    <rPh sb="0" eb="3">
      <t>ゴノヘマチ</t>
    </rPh>
    <phoneticPr fontId="14"/>
  </si>
  <si>
    <t>田子町</t>
    <rPh sb="0" eb="3">
      <t>タッコマチ</t>
    </rPh>
    <phoneticPr fontId="14"/>
  </si>
  <si>
    <t>南部町</t>
    <rPh sb="0" eb="3">
      <t>ナンブチョウ</t>
    </rPh>
    <phoneticPr fontId="14"/>
  </si>
  <si>
    <t>階上町</t>
    <rPh sb="0" eb="3">
      <t>ハシカミチョウ</t>
    </rPh>
    <phoneticPr fontId="14"/>
  </si>
  <si>
    <t>新郷村</t>
    <rPh sb="0" eb="3">
      <t>シンゴウムラ</t>
    </rPh>
    <phoneticPr fontId="14"/>
  </si>
  <si>
    <t>三戸郡計</t>
    <rPh sb="0" eb="2">
      <t>サンノヘ</t>
    </rPh>
    <rPh sb="2" eb="4">
      <t>グンケイ</t>
    </rPh>
    <phoneticPr fontId="14"/>
  </si>
  <si>
    <t>全郡計</t>
    <rPh sb="0" eb="1">
      <t>ゼン</t>
    </rPh>
    <rPh sb="1" eb="3">
      <t>グンケイ</t>
    </rPh>
    <phoneticPr fontId="14"/>
  </si>
  <si>
    <t>総合計</t>
    <rPh sb="0" eb="3">
      <t>ソウゴウケイ</t>
    </rPh>
    <phoneticPr fontId="14"/>
  </si>
  <si>
    <t>盛岡市</t>
    <rPh sb="0" eb="3">
      <t>モリオカシ</t>
    </rPh>
    <phoneticPr fontId="14"/>
  </si>
  <si>
    <t>釜石市</t>
    <rPh sb="0" eb="3">
      <t>カマイシシ</t>
    </rPh>
    <phoneticPr fontId="14"/>
  </si>
  <si>
    <t>宮古市</t>
    <rPh sb="0" eb="3">
      <t>ミヤコシ</t>
    </rPh>
    <phoneticPr fontId="14"/>
  </si>
  <si>
    <t>一関市</t>
    <rPh sb="0" eb="3">
      <t>イチノセキシ</t>
    </rPh>
    <phoneticPr fontId="14"/>
  </si>
  <si>
    <t>大船渡市</t>
    <rPh sb="0" eb="4">
      <t>オオフナトシ</t>
    </rPh>
    <phoneticPr fontId="14"/>
  </si>
  <si>
    <t>花巻市</t>
    <rPh sb="0" eb="3">
      <t>ハナマキシ</t>
    </rPh>
    <phoneticPr fontId="14"/>
  </si>
  <si>
    <t>奥州市</t>
    <rPh sb="0" eb="1">
      <t>オク</t>
    </rPh>
    <rPh sb="1" eb="2">
      <t>シュウ</t>
    </rPh>
    <rPh sb="2" eb="3">
      <t>シ</t>
    </rPh>
    <phoneticPr fontId="14"/>
  </si>
  <si>
    <t>北上市</t>
    <rPh sb="0" eb="3">
      <t>キタカミシ</t>
    </rPh>
    <phoneticPr fontId="14"/>
  </si>
  <si>
    <t>久慈市</t>
    <rPh sb="0" eb="3">
      <t>クジシ</t>
    </rPh>
    <phoneticPr fontId="14"/>
  </si>
  <si>
    <t>遠野市</t>
    <rPh sb="0" eb="3">
      <t>トオノシ</t>
    </rPh>
    <phoneticPr fontId="14"/>
  </si>
  <si>
    <t>陸前高田市</t>
    <rPh sb="0" eb="5">
      <t>リクゼンタカタシ</t>
    </rPh>
    <phoneticPr fontId="14"/>
  </si>
  <si>
    <t>二戸市</t>
    <rPh sb="0" eb="3">
      <t>ニノヘシ</t>
    </rPh>
    <phoneticPr fontId="14"/>
  </si>
  <si>
    <t>八幡平市</t>
    <rPh sb="0" eb="2">
      <t>ハチマン</t>
    </rPh>
    <rPh sb="2" eb="3">
      <t>タイ</t>
    </rPh>
    <rPh sb="3" eb="4">
      <t>シ</t>
    </rPh>
    <phoneticPr fontId="14"/>
  </si>
  <si>
    <t>滝沢市</t>
    <rPh sb="0" eb="2">
      <t>タキザワ</t>
    </rPh>
    <rPh sb="2" eb="3">
      <t>シ</t>
    </rPh>
    <phoneticPr fontId="14"/>
  </si>
  <si>
    <t>雫石町</t>
    <rPh sb="0" eb="3">
      <t>シズクイシチョウ</t>
    </rPh>
    <phoneticPr fontId="14"/>
  </si>
  <si>
    <t>葛巻町</t>
    <rPh sb="0" eb="3">
      <t>クズマキマチ</t>
    </rPh>
    <phoneticPr fontId="14"/>
  </si>
  <si>
    <t>岩手町</t>
    <rPh sb="0" eb="3">
      <t>イワテマチ</t>
    </rPh>
    <phoneticPr fontId="14"/>
  </si>
  <si>
    <t>岩手郡計</t>
    <rPh sb="0" eb="2">
      <t>イワテ</t>
    </rPh>
    <rPh sb="2" eb="4">
      <t>グンケイ</t>
    </rPh>
    <phoneticPr fontId="14"/>
  </si>
  <si>
    <t>紫波町</t>
    <rPh sb="0" eb="3">
      <t>シワチョウ</t>
    </rPh>
    <phoneticPr fontId="14"/>
  </si>
  <si>
    <t>矢巾町</t>
    <rPh sb="0" eb="3">
      <t>ヤハバチョウ</t>
    </rPh>
    <phoneticPr fontId="14"/>
  </si>
  <si>
    <t>紫波郡計</t>
    <rPh sb="0" eb="3">
      <t>シワグン</t>
    </rPh>
    <rPh sb="3" eb="4">
      <t>ケイ</t>
    </rPh>
    <phoneticPr fontId="14"/>
  </si>
  <si>
    <t>西和賀町</t>
    <rPh sb="0" eb="1">
      <t>ニシ</t>
    </rPh>
    <rPh sb="1" eb="2">
      <t>ワ</t>
    </rPh>
    <rPh sb="2" eb="3">
      <t>ガ</t>
    </rPh>
    <rPh sb="3" eb="4">
      <t>マチ</t>
    </rPh>
    <phoneticPr fontId="14"/>
  </si>
  <si>
    <t>和賀郡計</t>
    <rPh sb="0" eb="3">
      <t>ワガグン</t>
    </rPh>
    <rPh sb="3" eb="4">
      <t>ケイ</t>
    </rPh>
    <phoneticPr fontId="14"/>
  </si>
  <si>
    <t>金ヶ崎町</t>
    <rPh sb="0" eb="4">
      <t>カネガサキチョウ</t>
    </rPh>
    <phoneticPr fontId="14"/>
  </si>
  <si>
    <t>胆沢郡計</t>
    <rPh sb="0" eb="3">
      <t>イサワグン</t>
    </rPh>
    <rPh sb="3" eb="4">
      <t>ケイ</t>
    </rPh>
    <phoneticPr fontId="14"/>
  </si>
  <si>
    <t>平泉町</t>
    <rPh sb="0" eb="3">
      <t>ヒライズミチョウ</t>
    </rPh>
    <phoneticPr fontId="14"/>
  </si>
  <si>
    <t>西磐井郡計</t>
    <rPh sb="0" eb="4">
      <t>ニシイワイグン</t>
    </rPh>
    <rPh sb="4" eb="5">
      <t>ケイ</t>
    </rPh>
    <phoneticPr fontId="14"/>
  </si>
  <si>
    <t>住田町</t>
    <rPh sb="0" eb="3">
      <t>スミタチョウ</t>
    </rPh>
    <phoneticPr fontId="14"/>
  </si>
  <si>
    <t>気仙郡計</t>
    <rPh sb="0" eb="3">
      <t>ケセングン</t>
    </rPh>
    <rPh sb="3" eb="4">
      <t>ケイ</t>
    </rPh>
    <phoneticPr fontId="14"/>
  </si>
  <si>
    <t>大槌町</t>
    <rPh sb="0" eb="3">
      <t>オオツチチョウ</t>
    </rPh>
    <phoneticPr fontId="14"/>
  </si>
  <si>
    <t>上閉伊郡計</t>
    <rPh sb="0" eb="4">
      <t>カミヘイグン</t>
    </rPh>
    <rPh sb="4" eb="5">
      <t>ケイ</t>
    </rPh>
    <phoneticPr fontId="14"/>
  </si>
  <si>
    <t>岩泉町</t>
    <rPh sb="0" eb="3">
      <t>イワイズミチョウ</t>
    </rPh>
    <phoneticPr fontId="14"/>
  </si>
  <si>
    <t>田野畑村</t>
    <rPh sb="0" eb="4">
      <t>タノハタムラ</t>
    </rPh>
    <phoneticPr fontId="14"/>
  </si>
  <si>
    <t>普代村</t>
    <rPh sb="0" eb="3">
      <t>フダイムラ</t>
    </rPh>
    <phoneticPr fontId="14"/>
  </si>
  <si>
    <t>山田町</t>
    <rPh sb="0" eb="3">
      <t>ヤマダマチ</t>
    </rPh>
    <phoneticPr fontId="14"/>
  </si>
  <si>
    <t>下閉伊郡計</t>
    <rPh sb="0" eb="4">
      <t>シモヘイグン</t>
    </rPh>
    <rPh sb="4" eb="5">
      <t>ケイ</t>
    </rPh>
    <phoneticPr fontId="14"/>
  </si>
  <si>
    <t>軽米町</t>
    <rPh sb="0" eb="3">
      <t>カルマイマチ</t>
    </rPh>
    <phoneticPr fontId="14"/>
  </si>
  <si>
    <t>野田村</t>
    <rPh sb="0" eb="3">
      <t>ノダムラ</t>
    </rPh>
    <phoneticPr fontId="14"/>
  </si>
  <si>
    <t>洋野町</t>
    <rPh sb="0" eb="1">
      <t>ヒロ</t>
    </rPh>
    <rPh sb="1" eb="2">
      <t>ノ</t>
    </rPh>
    <rPh sb="2" eb="3">
      <t>チョウ</t>
    </rPh>
    <phoneticPr fontId="14"/>
  </si>
  <si>
    <t>九戸村</t>
    <rPh sb="0" eb="3">
      <t>クノヘムラ</t>
    </rPh>
    <phoneticPr fontId="14"/>
  </si>
  <si>
    <t>九戸郡計</t>
    <rPh sb="0" eb="2">
      <t>キュウコ</t>
    </rPh>
    <rPh sb="2" eb="3">
      <t>グン</t>
    </rPh>
    <rPh sb="3" eb="4">
      <t>ケイ</t>
    </rPh>
    <phoneticPr fontId="14"/>
  </si>
  <si>
    <t>一戸町</t>
    <rPh sb="0" eb="3">
      <t>イチノヘマチ</t>
    </rPh>
    <phoneticPr fontId="14"/>
  </si>
  <si>
    <t>二戸郡計</t>
    <rPh sb="0" eb="2">
      <t>ニコ</t>
    </rPh>
    <rPh sb="2" eb="3">
      <t>グン</t>
    </rPh>
    <rPh sb="3" eb="4">
      <t>ケイ</t>
    </rPh>
    <phoneticPr fontId="14"/>
  </si>
  <si>
    <t>仙台市</t>
    <rPh sb="0" eb="3">
      <t>センダイシ</t>
    </rPh>
    <phoneticPr fontId="14"/>
  </si>
  <si>
    <t>石巻市</t>
    <rPh sb="0" eb="3">
      <t>イシノマキシ</t>
    </rPh>
    <phoneticPr fontId="14"/>
  </si>
  <si>
    <t>塩竃市</t>
    <rPh sb="0" eb="3">
      <t>シオガマシ</t>
    </rPh>
    <phoneticPr fontId="14"/>
  </si>
  <si>
    <t>大崎市</t>
    <rPh sb="0" eb="2">
      <t>オオサキ</t>
    </rPh>
    <rPh sb="2" eb="3">
      <t>シ</t>
    </rPh>
    <phoneticPr fontId="14"/>
  </si>
  <si>
    <t>気仙沼市</t>
    <rPh sb="0" eb="4">
      <t>ケセンヌマシ</t>
    </rPh>
    <phoneticPr fontId="14"/>
  </si>
  <si>
    <t>白石市</t>
    <rPh sb="0" eb="3">
      <t>シロイシシ</t>
    </rPh>
    <phoneticPr fontId="14"/>
  </si>
  <si>
    <t>名取市</t>
    <rPh sb="0" eb="3">
      <t>ナトリシ</t>
    </rPh>
    <phoneticPr fontId="14"/>
  </si>
  <si>
    <t>角田市</t>
    <rPh sb="0" eb="3">
      <t>カクダシ</t>
    </rPh>
    <phoneticPr fontId="14"/>
  </si>
  <si>
    <t>岩沼市</t>
    <rPh sb="0" eb="3">
      <t>イワヌマシ</t>
    </rPh>
    <phoneticPr fontId="14"/>
  </si>
  <si>
    <t>多賀城市</t>
    <rPh sb="0" eb="4">
      <t>タガジョウシ</t>
    </rPh>
    <phoneticPr fontId="14"/>
  </si>
  <si>
    <t>登米市</t>
    <rPh sb="0" eb="2">
      <t>トメ</t>
    </rPh>
    <rPh sb="2" eb="3">
      <t>シ</t>
    </rPh>
    <phoneticPr fontId="14"/>
  </si>
  <si>
    <t>栗原市</t>
    <rPh sb="0" eb="2">
      <t>クリハラ</t>
    </rPh>
    <rPh sb="2" eb="3">
      <t>シ</t>
    </rPh>
    <phoneticPr fontId="14"/>
  </si>
  <si>
    <t>東松島市</t>
    <rPh sb="0" eb="3">
      <t>ヒガシマツシマ</t>
    </rPh>
    <rPh sb="3" eb="4">
      <t>シ</t>
    </rPh>
    <phoneticPr fontId="14"/>
  </si>
  <si>
    <t>富谷市</t>
    <rPh sb="0" eb="2">
      <t>トミヤ</t>
    </rPh>
    <rPh sb="2" eb="3">
      <t>シ</t>
    </rPh>
    <phoneticPr fontId="14"/>
  </si>
  <si>
    <t>七ヶ宿町</t>
    <rPh sb="0" eb="4">
      <t>シチカシュクマチ</t>
    </rPh>
    <phoneticPr fontId="14"/>
  </si>
  <si>
    <t>蔵王町</t>
    <rPh sb="0" eb="3">
      <t>ザオウマチ</t>
    </rPh>
    <phoneticPr fontId="14"/>
  </si>
  <si>
    <t>刈田郡計</t>
    <rPh sb="0" eb="3">
      <t>カツタグン</t>
    </rPh>
    <rPh sb="3" eb="4">
      <t>ケイ</t>
    </rPh>
    <phoneticPr fontId="14"/>
  </si>
  <si>
    <t>大河原町</t>
    <rPh sb="0" eb="4">
      <t>オオガワラマチ</t>
    </rPh>
    <phoneticPr fontId="14"/>
  </si>
  <si>
    <t>村田町</t>
    <rPh sb="0" eb="3">
      <t>ムラタチョウ</t>
    </rPh>
    <phoneticPr fontId="14"/>
  </si>
  <si>
    <t>柴田町</t>
    <rPh sb="0" eb="3">
      <t>シバタマチ</t>
    </rPh>
    <phoneticPr fontId="14"/>
  </si>
  <si>
    <t>川崎町</t>
    <rPh sb="0" eb="3">
      <t>カワサキマチ</t>
    </rPh>
    <phoneticPr fontId="14"/>
  </si>
  <si>
    <t>柴田郡計</t>
    <rPh sb="0" eb="3">
      <t>シバタグン</t>
    </rPh>
    <rPh sb="3" eb="4">
      <t>ケイ</t>
    </rPh>
    <phoneticPr fontId="14"/>
  </si>
  <si>
    <t>丸森町</t>
    <rPh sb="0" eb="3">
      <t>マルモリマチ</t>
    </rPh>
    <phoneticPr fontId="14"/>
  </si>
  <si>
    <t>伊具郡計</t>
    <rPh sb="0" eb="3">
      <t>イググン</t>
    </rPh>
    <rPh sb="3" eb="4">
      <t>ケイ</t>
    </rPh>
    <phoneticPr fontId="14"/>
  </si>
  <si>
    <t>山元町</t>
    <rPh sb="0" eb="3">
      <t>ヤマモトチョウ</t>
    </rPh>
    <phoneticPr fontId="14"/>
  </si>
  <si>
    <t>亘理町</t>
    <rPh sb="0" eb="3">
      <t>ワタリチョウ</t>
    </rPh>
    <phoneticPr fontId="14"/>
  </si>
  <si>
    <t>亘理郡計</t>
    <rPh sb="0" eb="3">
      <t>ワタリグン</t>
    </rPh>
    <rPh sb="3" eb="4">
      <t>ケイ</t>
    </rPh>
    <phoneticPr fontId="14"/>
  </si>
  <si>
    <t>松島町</t>
    <rPh sb="0" eb="3">
      <t>マツシママチ</t>
    </rPh>
    <phoneticPr fontId="14"/>
  </si>
  <si>
    <t>利府町</t>
    <rPh sb="0" eb="3">
      <t>リフチョウ</t>
    </rPh>
    <phoneticPr fontId="14"/>
  </si>
  <si>
    <t>七ヶ浜町</t>
    <rPh sb="0" eb="4">
      <t>シチガハママチ</t>
    </rPh>
    <phoneticPr fontId="14"/>
  </si>
  <si>
    <t>宮城郡計</t>
    <rPh sb="0" eb="2">
      <t>ミヤギ</t>
    </rPh>
    <rPh sb="2" eb="3">
      <t>グン</t>
    </rPh>
    <rPh sb="3" eb="4">
      <t>ケイ</t>
    </rPh>
    <phoneticPr fontId="14"/>
  </si>
  <si>
    <t>大和町</t>
    <rPh sb="0" eb="3">
      <t>タイワチョウ</t>
    </rPh>
    <phoneticPr fontId="14"/>
  </si>
  <si>
    <t>大郷町</t>
    <rPh sb="0" eb="3">
      <t>オオサトチョウ</t>
    </rPh>
    <phoneticPr fontId="14"/>
  </si>
  <si>
    <t>大衡村</t>
    <rPh sb="0" eb="3">
      <t>オオヒラムラ</t>
    </rPh>
    <phoneticPr fontId="14"/>
  </si>
  <si>
    <t>黒川郡計</t>
    <rPh sb="0" eb="3">
      <t>クロカワグン</t>
    </rPh>
    <rPh sb="3" eb="4">
      <t>ケイ</t>
    </rPh>
    <phoneticPr fontId="14"/>
  </si>
  <si>
    <t>加美町</t>
    <rPh sb="0" eb="3">
      <t>カミマチ</t>
    </rPh>
    <phoneticPr fontId="14"/>
  </si>
  <si>
    <t>色麻町</t>
    <rPh sb="0" eb="3">
      <t>シカマチョウ</t>
    </rPh>
    <phoneticPr fontId="14"/>
  </si>
  <si>
    <t>加美郡計</t>
    <rPh sb="0" eb="3">
      <t>カミグン</t>
    </rPh>
    <rPh sb="3" eb="4">
      <t>ケイ</t>
    </rPh>
    <phoneticPr fontId="14"/>
  </si>
  <si>
    <t>涌谷町</t>
    <rPh sb="0" eb="3">
      <t>ワクヤチョウ</t>
    </rPh>
    <phoneticPr fontId="14"/>
  </si>
  <si>
    <t>美里町</t>
    <rPh sb="0" eb="2">
      <t>ミサト</t>
    </rPh>
    <rPh sb="2" eb="3">
      <t>チョウ</t>
    </rPh>
    <phoneticPr fontId="14"/>
  </si>
  <si>
    <t>遠田郡計</t>
    <rPh sb="0" eb="3">
      <t>トオダグン</t>
    </rPh>
    <rPh sb="3" eb="4">
      <t>ケイ</t>
    </rPh>
    <phoneticPr fontId="14"/>
  </si>
  <si>
    <t>女川町</t>
    <rPh sb="0" eb="3">
      <t>オナガワチョウ</t>
    </rPh>
    <phoneticPr fontId="14"/>
  </si>
  <si>
    <t>牡鹿郡計</t>
    <rPh sb="0" eb="3">
      <t>オシカグン</t>
    </rPh>
    <rPh sb="3" eb="4">
      <t>ケイ</t>
    </rPh>
    <phoneticPr fontId="14"/>
  </si>
  <si>
    <t>南三陸町</t>
    <rPh sb="0" eb="1">
      <t>ミナミ</t>
    </rPh>
    <rPh sb="1" eb="3">
      <t>サンリク</t>
    </rPh>
    <rPh sb="3" eb="4">
      <t>マチ</t>
    </rPh>
    <phoneticPr fontId="14"/>
  </si>
  <si>
    <t>本吉郡計</t>
    <rPh sb="0" eb="3">
      <t>モトヨシグン</t>
    </rPh>
    <rPh sb="3" eb="4">
      <t>ケイ</t>
    </rPh>
    <phoneticPr fontId="14"/>
  </si>
  <si>
    <t>秋田市</t>
    <rPh sb="0" eb="3">
      <t>アキタシ</t>
    </rPh>
    <phoneticPr fontId="14"/>
  </si>
  <si>
    <t>能代市</t>
    <rPh sb="0" eb="3">
      <t>ノシロシ</t>
    </rPh>
    <phoneticPr fontId="14"/>
  </si>
  <si>
    <t>大館市</t>
    <rPh sb="0" eb="3">
      <t>オオダテシ</t>
    </rPh>
    <phoneticPr fontId="14"/>
  </si>
  <si>
    <t>横手市</t>
    <rPh sb="0" eb="3">
      <t>ヨコテシ</t>
    </rPh>
    <phoneticPr fontId="14"/>
  </si>
  <si>
    <t>由利本荘市</t>
    <rPh sb="0" eb="2">
      <t>ユリ</t>
    </rPh>
    <rPh sb="2" eb="5">
      <t>ホンジョウシ</t>
    </rPh>
    <phoneticPr fontId="14"/>
  </si>
  <si>
    <t>男鹿市</t>
    <rPh sb="0" eb="3">
      <t>オガシ</t>
    </rPh>
    <phoneticPr fontId="14"/>
  </si>
  <si>
    <t>湯沢市</t>
    <rPh sb="0" eb="3">
      <t>ユザワシ</t>
    </rPh>
    <phoneticPr fontId="14"/>
  </si>
  <si>
    <t>大仙市</t>
    <rPh sb="0" eb="2">
      <t>ダイセン</t>
    </rPh>
    <rPh sb="2" eb="3">
      <t>シ</t>
    </rPh>
    <phoneticPr fontId="14"/>
  </si>
  <si>
    <t>潟上市</t>
    <rPh sb="0" eb="1">
      <t>カタ</t>
    </rPh>
    <rPh sb="1" eb="3">
      <t>カミイチ</t>
    </rPh>
    <phoneticPr fontId="14"/>
  </si>
  <si>
    <t>北秋田市</t>
    <rPh sb="0" eb="1">
      <t>キタ</t>
    </rPh>
    <rPh sb="1" eb="3">
      <t>アキタ</t>
    </rPh>
    <rPh sb="3" eb="4">
      <t>シ</t>
    </rPh>
    <phoneticPr fontId="14"/>
  </si>
  <si>
    <t>仙北市</t>
    <rPh sb="0" eb="2">
      <t>センボク</t>
    </rPh>
    <rPh sb="2" eb="3">
      <t>シ</t>
    </rPh>
    <phoneticPr fontId="14"/>
  </si>
  <si>
    <t>にかほ市</t>
    <rPh sb="3" eb="4">
      <t>シ</t>
    </rPh>
    <phoneticPr fontId="14"/>
  </si>
  <si>
    <t>小坂町</t>
    <rPh sb="0" eb="3">
      <t>コサカマチ</t>
    </rPh>
    <phoneticPr fontId="14"/>
  </si>
  <si>
    <t>鹿角郡不明</t>
    <rPh sb="0" eb="3">
      <t>カヅノグン</t>
    </rPh>
    <rPh sb="3" eb="5">
      <t>フメイ</t>
    </rPh>
    <phoneticPr fontId="14"/>
  </si>
  <si>
    <t>鹿角郡計</t>
    <rPh sb="0" eb="3">
      <t>カヅノグン</t>
    </rPh>
    <rPh sb="3" eb="4">
      <t>ケイ</t>
    </rPh>
    <phoneticPr fontId="14"/>
  </si>
  <si>
    <t>上小阿仁村</t>
    <rPh sb="0" eb="5">
      <t>カミコアニムラ</t>
    </rPh>
    <phoneticPr fontId="14"/>
  </si>
  <si>
    <t>北秋田郡不明</t>
    <rPh sb="0" eb="4">
      <t>キタアキタグン</t>
    </rPh>
    <rPh sb="4" eb="6">
      <t>フメイ</t>
    </rPh>
    <phoneticPr fontId="14"/>
  </si>
  <si>
    <t>北秋田郡計</t>
    <rPh sb="0" eb="4">
      <t>キタアキタグン</t>
    </rPh>
    <rPh sb="4" eb="5">
      <t>ケイ</t>
    </rPh>
    <phoneticPr fontId="14"/>
  </si>
  <si>
    <t>三種町</t>
    <rPh sb="0" eb="2">
      <t>サンシュ</t>
    </rPh>
    <rPh sb="2" eb="3">
      <t>マチ</t>
    </rPh>
    <phoneticPr fontId="14"/>
  </si>
  <si>
    <t>八峰町</t>
    <rPh sb="0" eb="1">
      <t>ハチ</t>
    </rPh>
    <rPh sb="1" eb="2">
      <t>ミネ</t>
    </rPh>
    <rPh sb="2" eb="3">
      <t>マチ</t>
    </rPh>
    <phoneticPr fontId="14"/>
  </si>
  <si>
    <t>藤里町</t>
    <rPh sb="0" eb="3">
      <t>フジサトマチ</t>
    </rPh>
    <phoneticPr fontId="14"/>
  </si>
  <si>
    <t>山本郡不明</t>
    <rPh sb="0" eb="2">
      <t>ヤマモト</t>
    </rPh>
    <rPh sb="2" eb="3">
      <t>グン</t>
    </rPh>
    <rPh sb="3" eb="5">
      <t>フメイ</t>
    </rPh>
    <phoneticPr fontId="14"/>
  </si>
  <si>
    <t>山本郡計</t>
    <rPh sb="0" eb="2">
      <t>ヤマモト</t>
    </rPh>
    <rPh sb="2" eb="3">
      <t>グン</t>
    </rPh>
    <rPh sb="3" eb="4">
      <t>ケイ</t>
    </rPh>
    <phoneticPr fontId="14"/>
  </si>
  <si>
    <t>井川町</t>
    <rPh sb="0" eb="3">
      <t>イカワマチ</t>
    </rPh>
    <phoneticPr fontId="14"/>
  </si>
  <si>
    <t>八郎潟町</t>
    <rPh sb="0" eb="4">
      <t>ハチロウガタマチ</t>
    </rPh>
    <phoneticPr fontId="14"/>
  </si>
  <si>
    <t>五城目町</t>
    <rPh sb="0" eb="4">
      <t>ゴジョウメマチ</t>
    </rPh>
    <phoneticPr fontId="14"/>
  </si>
  <si>
    <t>大潟村</t>
    <rPh sb="0" eb="3">
      <t>オオガタムラ</t>
    </rPh>
    <phoneticPr fontId="14"/>
  </si>
  <si>
    <t>南秋田郡不明</t>
    <rPh sb="0" eb="4">
      <t>ミナミアキタグン</t>
    </rPh>
    <rPh sb="4" eb="6">
      <t>フメイ</t>
    </rPh>
    <phoneticPr fontId="14"/>
  </si>
  <si>
    <t>南秋田郡計</t>
    <rPh sb="0" eb="4">
      <t>ミナミアキタグン</t>
    </rPh>
    <rPh sb="4" eb="5">
      <t>ケイ</t>
    </rPh>
    <phoneticPr fontId="14"/>
  </si>
  <si>
    <t>由利郡不明</t>
    <rPh sb="0" eb="3">
      <t>ユリグン</t>
    </rPh>
    <rPh sb="3" eb="5">
      <t>フメイ</t>
    </rPh>
    <phoneticPr fontId="14"/>
  </si>
  <si>
    <t>由利郡計</t>
    <rPh sb="0" eb="3">
      <t>ユリグン</t>
    </rPh>
    <rPh sb="3" eb="4">
      <t>ケイ</t>
    </rPh>
    <phoneticPr fontId="14"/>
  </si>
  <si>
    <t>美郷町</t>
    <rPh sb="0" eb="1">
      <t>ビ</t>
    </rPh>
    <rPh sb="1" eb="3">
      <t>ゴウマチ</t>
    </rPh>
    <phoneticPr fontId="14"/>
  </si>
  <si>
    <t>仙北郡不明</t>
    <rPh sb="0" eb="3">
      <t>センボクグン</t>
    </rPh>
    <rPh sb="3" eb="5">
      <t>フメイ</t>
    </rPh>
    <phoneticPr fontId="14"/>
  </si>
  <si>
    <t>仙北郡計</t>
    <rPh sb="0" eb="3">
      <t>センボクグン</t>
    </rPh>
    <rPh sb="3" eb="4">
      <t>ケイ</t>
    </rPh>
    <phoneticPr fontId="14"/>
  </si>
  <si>
    <t>東成瀬村</t>
    <rPh sb="0" eb="4">
      <t>ヒガシナルセムラ</t>
    </rPh>
    <phoneticPr fontId="14"/>
  </si>
  <si>
    <t>羽後町</t>
    <rPh sb="0" eb="3">
      <t>ウゴマチ</t>
    </rPh>
    <phoneticPr fontId="14"/>
  </si>
  <si>
    <t>雄勝郡不明</t>
    <rPh sb="0" eb="3">
      <t>オガチグン</t>
    </rPh>
    <rPh sb="3" eb="5">
      <t>フメイ</t>
    </rPh>
    <phoneticPr fontId="14"/>
  </si>
  <si>
    <t>雄勝郡計</t>
    <rPh sb="0" eb="3">
      <t>オガチグン</t>
    </rPh>
    <rPh sb="3" eb="4">
      <t>ケイ</t>
    </rPh>
    <phoneticPr fontId="14"/>
  </si>
  <si>
    <t>不明</t>
    <rPh sb="0" eb="2">
      <t>フメイ</t>
    </rPh>
    <phoneticPr fontId="14"/>
  </si>
  <si>
    <t>山形市</t>
    <rPh sb="0" eb="3">
      <t>ヤマガタシ</t>
    </rPh>
    <phoneticPr fontId="14"/>
  </si>
  <si>
    <t>米沢市</t>
    <rPh sb="0" eb="3">
      <t>ヨネザワシ</t>
    </rPh>
    <phoneticPr fontId="14"/>
  </si>
  <si>
    <t>鶴岡市</t>
    <rPh sb="0" eb="3">
      <t>ツルオカシ</t>
    </rPh>
    <phoneticPr fontId="14"/>
  </si>
  <si>
    <t>酒田市</t>
    <rPh sb="0" eb="3">
      <t>サカタシ</t>
    </rPh>
    <phoneticPr fontId="14"/>
  </si>
  <si>
    <t>新庄市</t>
    <rPh sb="0" eb="3">
      <t>シンジョウシ</t>
    </rPh>
    <phoneticPr fontId="14"/>
  </si>
  <si>
    <t>寒河江市</t>
    <rPh sb="0" eb="3">
      <t>サガエ</t>
    </rPh>
    <rPh sb="3" eb="4">
      <t>シ</t>
    </rPh>
    <phoneticPr fontId="14"/>
  </si>
  <si>
    <t>上山市</t>
    <rPh sb="0" eb="3">
      <t>カミノヤマシ</t>
    </rPh>
    <phoneticPr fontId="14"/>
  </si>
  <si>
    <t>村山市</t>
    <rPh sb="0" eb="3">
      <t>ムラヤマシ</t>
    </rPh>
    <phoneticPr fontId="14"/>
  </si>
  <si>
    <t>長井市</t>
    <rPh sb="0" eb="3">
      <t>ナガイシ</t>
    </rPh>
    <phoneticPr fontId="14"/>
  </si>
  <si>
    <t>天童市</t>
    <rPh sb="0" eb="3">
      <t>テンドウシ</t>
    </rPh>
    <phoneticPr fontId="14"/>
  </si>
  <si>
    <t>東根市</t>
    <rPh sb="0" eb="3">
      <t>ヒガシネシ</t>
    </rPh>
    <phoneticPr fontId="14"/>
  </si>
  <si>
    <t>尾花沢市</t>
    <rPh sb="0" eb="4">
      <t>オバナザワシ</t>
    </rPh>
    <phoneticPr fontId="14"/>
  </si>
  <si>
    <t>南陽市</t>
    <rPh sb="0" eb="3">
      <t>ナンヨウシ</t>
    </rPh>
    <phoneticPr fontId="14"/>
  </si>
  <si>
    <t>中山町</t>
    <rPh sb="0" eb="3">
      <t>ナカヤママチ</t>
    </rPh>
    <phoneticPr fontId="14"/>
  </si>
  <si>
    <t>山辺町</t>
    <rPh sb="0" eb="3">
      <t>ヤマベチョウ</t>
    </rPh>
    <phoneticPr fontId="14"/>
  </si>
  <si>
    <t>東村山郡不明</t>
    <rPh sb="0" eb="4">
      <t>ヒガシムラヤマグン</t>
    </rPh>
    <rPh sb="4" eb="6">
      <t>フメイ</t>
    </rPh>
    <phoneticPr fontId="14"/>
  </si>
  <si>
    <t>東村山郡計</t>
    <rPh sb="0" eb="4">
      <t>ヒガシムラヤマグン</t>
    </rPh>
    <rPh sb="4" eb="5">
      <t>ケイ</t>
    </rPh>
    <phoneticPr fontId="14"/>
  </si>
  <si>
    <t>大江町</t>
    <rPh sb="0" eb="3">
      <t>オオエマチ</t>
    </rPh>
    <phoneticPr fontId="14"/>
  </si>
  <si>
    <t>朝日町</t>
    <rPh sb="0" eb="3">
      <t>アサヒマチ</t>
    </rPh>
    <phoneticPr fontId="14"/>
  </si>
  <si>
    <t>西川町</t>
    <rPh sb="0" eb="3">
      <t>ニシカワマチ</t>
    </rPh>
    <phoneticPr fontId="14"/>
  </si>
  <si>
    <t>河北町</t>
    <rPh sb="0" eb="3">
      <t>カホクチョウ</t>
    </rPh>
    <phoneticPr fontId="14"/>
  </si>
  <si>
    <t>西村山郡不明</t>
    <rPh sb="0" eb="4">
      <t>ニシムラヤマグン</t>
    </rPh>
    <rPh sb="4" eb="6">
      <t>フメイ</t>
    </rPh>
    <phoneticPr fontId="14"/>
  </si>
  <si>
    <t>西村山郡計</t>
    <rPh sb="0" eb="4">
      <t>ニシムラヤマグン</t>
    </rPh>
    <rPh sb="4" eb="5">
      <t>ケイ</t>
    </rPh>
    <phoneticPr fontId="14"/>
  </si>
  <si>
    <t>大石田町</t>
    <rPh sb="0" eb="4">
      <t>オオイシダマチ</t>
    </rPh>
    <phoneticPr fontId="14"/>
  </si>
  <si>
    <t>北村山郡計</t>
    <rPh sb="0" eb="4">
      <t>キタムラヤマグン</t>
    </rPh>
    <rPh sb="4" eb="5">
      <t>ケイ</t>
    </rPh>
    <phoneticPr fontId="14"/>
  </si>
  <si>
    <t>舟形町</t>
    <rPh sb="0" eb="3">
      <t>フナガタマチ</t>
    </rPh>
    <phoneticPr fontId="14"/>
  </si>
  <si>
    <t>大蔵村</t>
    <rPh sb="0" eb="3">
      <t>オオクラムラ</t>
    </rPh>
    <phoneticPr fontId="14"/>
  </si>
  <si>
    <t>戸沢村</t>
    <rPh sb="0" eb="3">
      <t>トザワムラ</t>
    </rPh>
    <phoneticPr fontId="14"/>
  </si>
  <si>
    <t>鮭川村</t>
    <rPh sb="0" eb="3">
      <t>サケガワムラ</t>
    </rPh>
    <phoneticPr fontId="14"/>
  </si>
  <si>
    <t>真室川町</t>
    <rPh sb="0" eb="4">
      <t>マムロガワマチ</t>
    </rPh>
    <phoneticPr fontId="14"/>
  </si>
  <si>
    <t>金山町</t>
    <rPh sb="0" eb="3">
      <t>カナヤママチ</t>
    </rPh>
    <phoneticPr fontId="14"/>
  </si>
  <si>
    <t>最上町</t>
    <rPh sb="0" eb="3">
      <t>モガミマチ</t>
    </rPh>
    <phoneticPr fontId="14"/>
  </si>
  <si>
    <t>最上郡不明</t>
    <rPh sb="0" eb="3">
      <t>モガミグン</t>
    </rPh>
    <rPh sb="3" eb="5">
      <t>フメイ</t>
    </rPh>
    <phoneticPr fontId="14"/>
  </si>
  <si>
    <t>最上郡計</t>
    <rPh sb="0" eb="2">
      <t>サイジョウ</t>
    </rPh>
    <rPh sb="2" eb="3">
      <t>グン</t>
    </rPh>
    <rPh sb="3" eb="4">
      <t>ケイ</t>
    </rPh>
    <phoneticPr fontId="14"/>
  </si>
  <si>
    <t>高畠町</t>
    <rPh sb="0" eb="3">
      <t>タカハタマチ</t>
    </rPh>
    <phoneticPr fontId="14"/>
  </si>
  <si>
    <t>川西町</t>
    <rPh sb="0" eb="3">
      <t>カワニシマチ</t>
    </rPh>
    <phoneticPr fontId="14"/>
  </si>
  <si>
    <t>東置賜郡不明</t>
    <rPh sb="0" eb="4">
      <t>ヒガシオキタマグン</t>
    </rPh>
    <rPh sb="4" eb="6">
      <t>フメイ</t>
    </rPh>
    <phoneticPr fontId="14"/>
  </si>
  <si>
    <t>東置賜郡計</t>
    <rPh sb="0" eb="4">
      <t>ヒガシオキタマグン</t>
    </rPh>
    <rPh sb="4" eb="5">
      <t>ケイ</t>
    </rPh>
    <phoneticPr fontId="14"/>
  </si>
  <si>
    <t>白鷹町</t>
    <rPh sb="0" eb="3">
      <t>シラタカマチ</t>
    </rPh>
    <phoneticPr fontId="14"/>
  </si>
  <si>
    <t>飯豊町</t>
    <rPh sb="0" eb="3">
      <t>イイデマチ</t>
    </rPh>
    <phoneticPr fontId="14"/>
  </si>
  <si>
    <t>小国町</t>
    <rPh sb="0" eb="3">
      <t>オグニマチ</t>
    </rPh>
    <phoneticPr fontId="14"/>
  </si>
  <si>
    <t>西置賜郡不明</t>
    <rPh sb="0" eb="4">
      <t>ニシオキタマグン</t>
    </rPh>
    <rPh sb="4" eb="6">
      <t>フメイ</t>
    </rPh>
    <phoneticPr fontId="14"/>
  </si>
  <si>
    <t>西置賜郡計</t>
    <rPh sb="0" eb="4">
      <t>ニシオキタマグン</t>
    </rPh>
    <rPh sb="4" eb="5">
      <t>ケイ</t>
    </rPh>
    <phoneticPr fontId="14"/>
  </si>
  <si>
    <t>三川町</t>
    <rPh sb="0" eb="3">
      <t>ミカワマチ</t>
    </rPh>
    <phoneticPr fontId="14"/>
  </si>
  <si>
    <t>庄内町</t>
    <rPh sb="0" eb="3">
      <t>ショウナイマチ</t>
    </rPh>
    <phoneticPr fontId="14"/>
  </si>
  <si>
    <t>東田川郡計</t>
    <rPh sb="0" eb="4">
      <t>ヒガシタガワグン</t>
    </rPh>
    <rPh sb="4" eb="5">
      <t>ケイ</t>
    </rPh>
    <phoneticPr fontId="14"/>
  </si>
  <si>
    <t>遊佐町</t>
    <rPh sb="0" eb="3">
      <t>ユザマチ</t>
    </rPh>
    <phoneticPr fontId="14"/>
  </si>
  <si>
    <t>飽海郡計</t>
    <rPh sb="0" eb="3">
      <t>アクミグン</t>
    </rPh>
    <rPh sb="3" eb="4">
      <t>ケイ</t>
    </rPh>
    <phoneticPr fontId="14"/>
  </si>
  <si>
    <t>福島市</t>
    <rPh sb="0" eb="3">
      <t>フクシマシ</t>
    </rPh>
    <phoneticPr fontId="14"/>
  </si>
  <si>
    <t>会津若松市</t>
    <rPh sb="0" eb="5">
      <t>アイヅワカマツシ</t>
    </rPh>
    <phoneticPr fontId="14"/>
  </si>
  <si>
    <t>郡山市</t>
    <rPh sb="0" eb="3">
      <t>コオリヤマシ</t>
    </rPh>
    <phoneticPr fontId="14"/>
  </si>
  <si>
    <t>いわき市</t>
    <rPh sb="3" eb="4">
      <t>シ</t>
    </rPh>
    <phoneticPr fontId="14"/>
  </si>
  <si>
    <t>白河市</t>
    <rPh sb="0" eb="3">
      <t>シラカワシ</t>
    </rPh>
    <phoneticPr fontId="14"/>
  </si>
  <si>
    <t>南相馬市</t>
    <rPh sb="0" eb="1">
      <t>ミナミ</t>
    </rPh>
    <rPh sb="1" eb="4">
      <t>ソウマシ</t>
    </rPh>
    <phoneticPr fontId="14"/>
  </si>
  <si>
    <t>須賀川市</t>
    <rPh sb="0" eb="4">
      <t>スカガワシ</t>
    </rPh>
    <phoneticPr fontId="14"/>
  </si>
  <si>
    <t>相馬市</t>
    <rPh sb="0" eb="3">
      <t>ソウマシ</t>
    </rPh>
    <phoneticPr fontId="14"/>
  </si>
  <si>
    <t>喜多方市</t>
    <rPh sb="0" eb="4">
      <t>キタカタシ</t>
    </rPh>
    <phoneticPr fontId="14"/>
  </si>
  <si>
    <t>田村市</t>
    <rPh sb="0" eb="2">
      <t>タムラ</t>
    </rPh>
    <rPh sb="2" eb="3">
      <t>シ</t>
    </rPh>
    <phoneticPr fontId="14"/>
  </si>
  <si>
    <t>伊達市</t>
    <rPh sb="0" eb="3">
      <t>ダテシ</t>
    </rPh>
    <phoneticPr fontId="14"/>
  </si>
  <si>
    <t>本宮市</t>
    <rPh sb="0" eb="2">
      <t>モトミヤ</t>
    </rPh>
    <rPh sb="2" eb="3">
      <t>シ</t>
    </rPh>
    <phoneticPr fontId="14"/>
  </si>
  <si>
    <t>桑折町</t>
    <rPh sb="0" eb="3">
      <t>コオリマチ</t>
    </rPh>
    <phoneticPr fontId="14"/>
  </si>
  <si>
    <t>国見町</t>
    <rPh sb="0" eb="3">
      <t>クニミチョウ</t>
    </rPh>
    <phoneticPr fontId="14"/>
  </si>
  <si>
    <t>川俣町</t>
    <rPh sb="0" eb="3">
      <t>カワマタマチ</t>
    </rPh>
    <phoneticPr fontId="14"/>
  </si>
  <si>
    <t>伊達郡計</t>
    <rPh sb="0" eb="2">
      <t>ダテ</t>
    </rPh>
    <rPh sb="2" eb="3">
      <t>グン</t>
    </rPh>
    <rPh sb="3" eb="4">
      <t>ケイ</t>
    </rPh>
    <phoneticPr fontId="14"/>
  </si>
  <si>
    <t>大玉村</t>
    <rPh sb="0" eb="2">
      <t>オオタマ</t>
    </rPh>
    <rPh sb="2" eb="3">
      <t>ムラ</t>
    </rPh>
    <phoneticPr fontId="14"/>
  </si>
  <si>
    <t>安達郡計</t>
    <rPh sb="0" eb="3">
      <t>アダチグン</t>
    </rPh>
    <rPh sb="3" eb="4">
      <t>ケイ</t>
    </rPh>
    <phoneticPr fontId="14"/>
  </si>
  <si>
    <t>天栄村</t>
    <rPh sb="0" eb="3">
      <t>テンエイムラ</t>
    </rPh>
    <phoneticPr fontId="14"/>
  </si>
  <si>
    <t>鏡石町</t>
    <rPh sb="0" eb="3">
      <t>カガミイシマチ</t>
    </rPh>
    <phoneticPr fontId="14"/>
  </si>
  <si>
    <t>岩瀬郡計</t>
    <rPh sb="0" eb="3">
      <t>イワセグン</t>
    </rPh>
    <rPh sb="3" eb="4">
      <t>ケイ</t>
    </rPh>
    <phoneticPr fontId="14"/>
  </si>
  <si>
    <t>南会津町</t>
    <rPh sb="0" eb="1">
      <t>ミナミ</t>
    </rPh>
    <rPh sb="1" eb="3">
      <t>アイヅ</t>
    </rPh>
    <rPh sb="3" eb="4">
      <t>マチ</t>
    </rPh>
    <phoneticPr fontId="14"/>
  </si>
  <si>
    <t>下郷町</t>
    <rPh sb="0" eb="3">
      <t>シモゴウマチ</t>
    </rPh>
    <phoneticPr fontId="14"/>
  </si>
  <si>
    <t>只見町</t>
    <rPh sb="0" eb="3">
      <t>タダミマチ</t>
    </rPh>
    <phoneticPr fontId="14"/>
  </si>
  <si>
    <t>檜枝岐村</t>
    <rPh sb="0" eb="3">
      <t>ヒノエマタ</t>
    </rPh>
    <rPh sb="3" eb="4">
      <t>ムラ</t>
    </rPh>
    <phoneticPr fontId="14"/>
  </si>
  <si>
    <t>南会津郡計</t>
    <rPh sb="0" eb="4">
      <t>ミナミアイヅグン</t>
    </rPh>
    <rPh sb="4" eb="5">
      <t>ケイ</t>
    </rPh>
    <phoneticPr fontId="14"/>
  </si>
  <si>
    <t>猪苗代町</t>
    <rPh sb="0" eb="4">
      <t>イナワシロマチ</t>
    </rPh>
    <phoneticPr fontId="14"/>
  </si>
  <si>
    <t>北塩原村</t>
    <rPh sb="0" eb="4">
      <t>キタシオバラムラ</t>
    </rPh>
    <phoneticPr fontId="14"/>
  </si>
  <si>
    <t>西会津町</t>
    <rPh sb="0" eb="4">
      <t>ニシアイヅマチ</t>
    </rPh>
    <phoneticPr fontId="14"/>
  </si>
  <si>
    <t>磐梯町</t>
    <rPh sb="0" eb="3">
      <t>バンダイマチ</t>
    </rPh>
    <phoneticPr fontId="14"/>
  </si>
  <si>
    <t>耶麻郡計</t>
    <rPh sb="0" eb="3">
      <t>ヤマグン</t>
    </rPh>
    <rPh sb="3" eb="4">
      <t>ケイ</t>
    </rPh>
    <phoneticPr fontId="14"/>
  </si>
  <si>
    <t>会津坂下町</t>
    <rPh sb="0" eb="5">
      <t>アイヅバンゲマチ</t>
    </rPh>
    <phoneticPr fontId="14"/>
  </si>
  <si>
    <t>湯川村</t>
    <rPh sb="0" eb="3">
      <t>ユガワムラ</t>
    </rPh>
    <phoneticPr fontId="14"/>
  </si>
  <si>
    <t>柳津町</t>
    <rPh sb="0" eb="3">
      <t>ヤナイヅマチ</t>
    </rPh>
    <phoneticPr fontId="14"/>
  </si>
  <si>
    <t>河沼郡計</t>
    <rPh sb="0" eb="3">
      <t>カワヌマグン</t>
    </rPh>
    <rPh sb="3" eb="4">
      <t>ケイ</t>
    </rPh>
    <phoneticPr fontId="14"/>
  </si>
  <si>
    <t>会津美里町</t>
    <rPh sb="0" eb="2">
      <t>アイヅ</t>
    </rPh>
    <rPh sb="2" eb="4">
      <t>ミサト</t>
    </rPh>
    <rPh sb="4" eb="5">
      <t>マチ</t>
    </rPh>
    <phoneticPr fontId="14"/>
  </si>
  <si>
    <t>昭和村</t>
    <rPh sb="0" eb="3">
      <t>ショウワムラ</t>
    </rPh>
    <phoneticPr fontId="14"/>
  </si>
  <si>
    <t>三島町</t>
    <rPh sb="0" eb="3">
      <t>ミシママチ</t>
    </rPh>
    <phoneticPr fontId="14"/>
  </si>
  <si>
    <t>大沼郡計</t>
    <rPh sb="0" eb="3">
      <t>オオヌマグン</t>
    </rPh>
    <rPh sb="3" eb="4">
      <t>ケイ</t>
    </rPh>
    <phoneticPr fontId="14"/>
  </si>
  <si>
    <t>棚倉町</t>
    <rPh sb="0" eb="3">
      <t>タナグラマチ</t>
    </rPh>
    <phoneticPr fontId="14"/>
  </si>
  <si>
    <t>矢祭町</t>
    <rPh sb="0" eb="3">
      <t>ヤマツリマチ</t>
    </rPh>
    <phoneticPr fontId="14"/>
  </si>
  <si>
    <t>塙町</t>
    <rPh sb="0" eb="2">
      <t>ハナワマチ</t>
    </rPh>
    <phoneticPr fontId="14"/>
  </si>
  <si>
    <t>鮫川村</t>
    <rPh sb="0" eb="3">
      <t>サメガワムラ</t>
    </rPh>
    <phoneticPr fontId="14"/>
  </si>
  <si>
    <t>東白川郡計</t>
    <rPh sb="0" eb="4">
      <t>ヒガシシラカワグン</t>
    </rPh>
    <rPh sb="4" eb="5">
      <t>ケイ</t>
    </rPh>
    <phoneticPr fontId="14"/>
  </si>
  <si>
    <t>西郷村</t>
    <rPh sb="0" eb="3">
      <t>ニシゴウムラ</t>
    </rPh>
    <phoneticPr fontId="14"/>
  </si>
  <si>
    <t>泉崎村</t>
    <rPh sb="0" eb="3">
      <t>イズミザキムラ</t>
    </rPh>
    <phoneticPr fontId="14"/>
  </si>
  <si>
    <t>矢吹町</t>
    <rPh sb="0" eb="3">
      <t>ヤブキマチ</t>
    </rPh>
    <phoneticPr fontId="14"/>
  </si>
  <si>
    <t>中島村</t>
    <rPh sb="0" eb="3">
      <t>ナカジマムラ</t>
    </rPh>
    <phoneticPr fontId="14"/>
  </si>
  <si>
    <t>西白河郡計</t>
    <rPh sb="0" eb="4">
      <t>ニシシラカワグン</t>
    </rPh>
    <rPh sb="4" eb="5">
      <t>ケイ</t>
    </rPh>
    <phoneticPr fontId="14"/>
  </si>
  <si>
    <t>石川町</t>
    <rPh sb="0" eb="3">
      <t>イシカワマチ</t>
    </rPh>
    <phoneticPr fontId="14"/>
  </si>
  <si>
    <t>玉川村</t>
    <rPh sb="0" eb="3">
      <t>タマガワムラ</t>
    </rPh>
    <phoneticPr fontId="14"/>
  </si>
  <si>
    <t>平田村</t>
    <rPh sb="0" eb="3">
      <t>ヒラタムラ</t>
    </rPh>
    <phoneticPr fontId="14"/>
  </si>
  <si>
    <t>浅川町</t>
    <rPh sb="0" eb="3">
      <t>アサカワマチ</t>
    </rPh>
    <phoneticPr fontId="14"/>
  </si>
  <si>
    <t>古殿町</t>
    <rPh sb="0" eb="3">
      <t>フルドノマチ</t>
    </rPh>
    <phoneticPr fontId="14"/>
  </si>
  <si>
    <t>石川郡計</t>
    <rPh sb="0" eb="2">
      <t>イシカワ</t>
    </rPh>
    <rPh sb="2" eb="3">
      <t>グン</t>
    </rPh>
    <rPh sb="3" eb="4">
      <t>ケイ</t>
    </rPh>
    <phoneticPr fontId="14"/>
  </si>
  <si>
    <t>三春町</t>
    <rPh sb="0" eb="3">
      <t>ミハルマチ</t>
    </rPh>
    <phoneticPr fontId="14"/>
  </si>
  <si>
    <t>小野町</t>
    <rPh sb="0" eb="3">
      <t>オノマチ</t>
    </rPh>
    <phoneticPr fontId="14"/>
  </si>
  <si>
    <t>田村郡計</t>
    <rPh sb="0" eb="2">
      <t>タムラ</t>
    </rPh>
    <rPh sb="2" eb="3">
      <t>グン</t>
    </rPh>
    <rPh sb="3" eb="4">
      <t>ケイ</t>
    </rPh>
    <phoneticPr fontId="14"/>
  </si>
  <si>
    <t>広野町</t>
    <rPh sb="0" eb="3">
      <t>ヒロノマチ</t>
    </rPh>
    <phoneticPr fontId="14"/>
  </si>
  <si>
    <t>楢葉町</t>
    <rPh sb="0" eb="3">
      <t>ナラハマチ</t>
    </rPh>
    <phoneticPr fontId="14"/>
  </si>
  <si>
    <t>富岡町</t>
    <rPh sb="0" eb="3">
      <t>トミオカマチ</t>
    </rPh>
    <phoneticPr fontId="14"/>
  </si>
  <si>
    <t>川内村</t>
    <rPh sb="0" eb="3">
      <t>カワウチムラ</t>
    </rPh>
    <phoneticPr fontId="14"/>
  </si>
  <si>
    <t>大熊町</t>
    <rPh sb="0" eb="3">
      <t>オオクママチ</t>
    </rPh>
    <phoneticPr fontId="14"/>
  </si>
  <si>
    <t>双葉町</t>
    <rPh sb="0" eb="3">
      <t>フタバマチ</t>
    </rPh>
    <phoneticPr fontId="14"/>
  </si>
  <si>
    <t>浪江町</t>
    <rPh sb="0" eb="3">
      <t>ナミエマチ</t>
    </rPh>
    <phoneticPr fontId="14"/>
  </si>
  <si>
    <t>葛尾村</t>
    <rPh sb="0" eb="3">
      <t>カツラオムラ</t>
    </rPh>
    <phoneticPr fontId="14"/>
  </si>
  <si>
    <t>双葉郡計</t>
    <rPh sb="0" eb="2">
      <t>フタバ</t>
    </rPh>
    <rPh sb="2" eb="3">
      <t>グン</t>
    </rPh>
    <rPh sb="3" eb="4">
      <t>ケイ</t>
    </rPh>
    <phoneticPr fontId="14"/>
  </si>
  <si>
    <t>新地町</t>
    <rPh sb="0" eb="3">
      <t>シンチマチ</t>
    </rPh>
    <phoneticPr fontId="14"/>
  </si>
  <si>
    <t>飯舘村</t>
    <rPh sb="0" eb="3">
      <t>イイタテムラ</t>
    </rPh>
    <phoneticPr fontId="14"/>
  </si>
  <si>
    <t>相馬郡計</t>
    <rPh sb="0" eb="3">
      <t>ソウマグン</t>
    </rPh>
    <rPh sb="3" eb="4">
      <t>ケイ</t>
    </rPh>
    <phoneticPr fontId="14"/>
  </si>
  <si>
    <t>Ｒ３年度</t>
    <rPh sb="2" eb="4">
      <t>ネンド</t>
    </rPh>
    <phoneticPr fontId="9"/>
  </si>
  <si>
    <t>R3</t>
  </si>
  <si>
    <t>3</t>
    <phoneticPr fontId="9"/>
  </si>
  <si>
    <t>Ⅲ-5-9</t>
    <phoneticPr fontId="7"/>
  </si>
  <si>
    <t>Ⅲ-5-10</t>
    <phoneticPr fontId="7"/>
  </si>
  <si>
    <t>Ⅲ-6-2</t>
    <phoneticPr fontId="7"/>
  </si>
  <si>
    <t>Ⅲ-6-3</t>
    <phoneticPr fontId="7"/>
  </si>
  <si>
    <t>Ⅲ-6-4</t>
    <phoneticPr fontId="7"/>
  </si>
  <si>
    <t>Ⅲ-6-6</t>
    <phoneticPr fontId="7"/>
  </si>
  <si>
    <t>Ⅲ-9-1</t>
    <phoneticPr fontId="9"/>
  </si>
  <si>
    <t>Ⅲ-9-4</t>
    <phoneticPr fontId="7"/>
  </si>
  <si>
    <t>R4</t>
    <phoneticPr fontId="9"/>
  </si>
  <si>
    <t>6　貨物輸送の現況</t>
    <rPh sb="2" eb="4">
      <t>カモツ</t>
    </rPh>
    <rPh sb="4" eb="6">
      <t>ユソウ</t>
    </rPh>
    <rPh sb="7" eb="9">
      <t>ゲンキョウ</t>
    </rPh>
    <phoneticPr fontId="9"/>
  </si>
  <si>
    <t xml:space="preserve">  １．事業者数、車両数は霊柩事業者及び特定事業者は含まない。括弧内はタクシー事業者による食料・飲料に係る一般貨物自動車運送事業者の事業者数及び車両数の内数である。</t>
    <rPh sb="31" eb="33">
      <t>カッコ</t>
    </rPh>
    <rPh sb="33" eb="34">
      <t>ナイ</t>
    </rPh>
    <rPh sb="66" eb="69">
      <t>ジギョウシャ</t>
    </rPh>
    <rPh sb="69" eb="70">
      <t>スウ</t>
    </rPh>
    <rPh sb="70" eb="71">
      <t>オヨ</t>
    </rPh>
    <rPh sb="72" eb="75">
      <t>シャリョウスウ</t>
    </rPh>
    <rPh sb="76" eb="78">
      <t>ウチスウ</t>
    </rPh>
    <phoneticPr fontId="9"/>
  </si>
  <si>
    <t>指</t>
  </si>
  <si>
    <t>数</t>
  </si>
  <si>
    <t>２．営業用は軽自動車を含む。自家用は軽自動車を除く</t>
    <rPh sb="2" eb="5">
      <t>エイギョウヨウ</t>
    </rPh>
    <rPh sb="6" eb="10">
      <t>ケイジドウシャ</t>
    </rPh>
    <rPh sb="11" eb="12">
      <t>フク</t>
    </rPh>
    <rPh sb="14" eb="17">
      <t>ジカヨウ</t>
    </rPh>
    <rPh sb="18" eb="22">
      <t>ケイジドウシャ</t>
    </rPh>
    <rPh sb="23" eb="24">
      <t>ノゾ</t>
    </rPh>
    <phoneticPr fontId="9"/>
  </si>
  <si>
    <t>Ｒ５年</t>
    <rPh sb="2" eb="3">
      <t>ネン</t>
    </rPh>
    <phoneticPr fontId="9"/>
  </si>
  <si>
    <t>Ｒ４年度</t>
    <rPh sb="2" eb="4">
      <t>ネンド</t>
    </rPh>
    <phoneticPr fontId="9"/>
  </si>
  <si>
    <t>件数</t>
    <rPh sb="0" eb="2">
      <t>ケンスウ</t>
    </rPh>
    <phoneticPr fontId="9"/>
  </si>
  <si>
    <t>死傷者数</t>
    <rPh sb="0" eb="3">
      <t>シショウシャ</t>
    </rPh>
    <rPh sb="3" eb="4">
      <t>スウ</t>
    </rPh>
    <phoneticPr fontId="9"/>
  </si>
  <si>
    <t>4</t>
    <phoneticPr fontId="9"/>
  </si>
  <si>
    <t xml:space="preserve">令和４年中における重大事故件数及び死傷者数
運行管理者・整備管理者選任届出数 </t>
    <rPh sb="0" eb="2">
      <t>レイワ</t>
    </rPh>
    <phoneticPr fontId="7"/>
  </si>
  <si>
    <t>R5</t>
    <phoneticPr fontId="9"/>
  </si>
  <si>
    <t>幹線</t>
    <rPh sb="0" eb="2">
      <t>カンセン</t>
    </rPh>
    <phoneticPr fontId="9"/>
  </si>
  <si>
    <t>通常</t>
    <rPh sb="0" eb="2">
      <t>ツウジョウ</t>
    </rPh>
    <phoneticPr fontId="9"/>
  </si>
  <si>
    <t>被災地</t>
    <rPh sb="0" eb="3">
      <t>ヒサイチ</t>
    </rPh>
    <phoneticPr fontId="9"/>
  </si>
  <si>
    <t>要件緩和</t>
    <rPh sb="0" eb="2">
      <t>ヨウケン</t>
    </rPh>
    <rPh sb="2" eb="4">
      <t>カンワ</t>
    </rPh>
    <phoneticPr fontId="9"/>
  </si>
  <si>
    <t>R01</t>
    <phoneticPr fontId="9"/>
  </si>
  <si>
    <t>R02</t>
    <phoneticPr fontId="9"/>
  </si>
  <si>
    <t>R03</t>
    <phoneticPr fontId="9"/>
  </si>
  <si>
    <t>R04</t>
    <phoneticPr fontId="9"/>
  </si>
  <si>
    <t>R05</t>
    <phoneticPr fontId="9"/>
  </si>
  <si>
    <t>資料：「自動車運送事業経営指標」</t>
    <phoneticPr fontId="9"/>
  </si>
  <si>
    <t>令和６年３月末</t>
    <rPh sb="0" eb="2">
      <t>レイワ</t>
    </rPh>
    <rPh sb="3" eb="4">
      <t>ネン</t>
    </rPh>
    <rPh sb="5" eb="7">
      <t>ガツマツ</t>
    </rPh>
    <phoneticPr fontId="9"/>
  </si>
  <si>
    <t>Ｒ６年</t>
    <rPh sb="2" eb="3">
      <t>ネン</t>
    </rPh>
    <phoneticPr fontId="9"/>
  </si>
  <si>
    <t>Ｒ５年度</t>
    <rPh sb="2" eb="4">
      <t>ネンド</t>
    </rPh>
    <phoneticPr fontId="9"/>
  </si>
  <si>
    <t>R5</t>
  </si>
  <si>
    <t>ハイタク</t>
    <phoneticPr fontId="9"/>
  </si>
  <si>
    <t>　合　 計</t>
  </si>
  <si>
    <t>死者</t>
  </si>
  <si>
    <t>重傷</t>
  </si>
  <si>
    <t>軽傷</t>
  </si>
  <si>
    <t>死者</t>
    <rPh sb="0" eb="2">
      <t>シシャ</t>
    </rPh>
    <phoneticPr fontId="9"/>
  </si>
  <si>
    <t>傷者</t>
    <rPh sb="0" eb="1">
      <t>ショウ</t>
    </rPh>
    <rPh sb="1" eb="2">
      <t>シャ</t>
    </rPh>
    <phoneticPr fontId="9"/>
  </si>
  <si>
    <t>傷者</t>
    <rPh sb="0" eb="1">
      <t>キズ</t>
    </rPh>
    <rPh sb="1" eb="2">
      <t>モノ</t>
    </rPh>
    <phoneticPr fontId="9"/>
  </si>
  <si>
    <t>傷者</t>
    <rPh sb="0" eb="2">
      <t>ショウシャ</t>
    </rPh>
    <phoneticPr fontId="9"/>
  </si>
  <si>
    <t>平成１４年</t>
    <rPh sb="0" eb="2">
      <t>ヘイセイ</t>
    </rPh>
    <rPh sb="4" eb="5">
      <t>ネン</t>
    </rPh>
    <phoneticPr fontId="9"/>
  </si>
  <si>
    <t>平成１５年</t>
    <rPh sb="0" eb="2">
      <t>ヘイセイ</t>
    </rPh>
    <rPh sb="4" eb="5">
      <t>ネン</t>
    </rPh>
    <phoneticPr fontId="9"/>
  </si>
  <si>
    <t>平成１６年</t>
    <rPh sb="0" eb="2">
      <t>ヘイセイ</t>
    </rPh>
    <rPh sb="4" eb="5">
      <t>ネン</t>
    </rPh>
    <phoneticPr fontId="9"/>
  </si>
  <si>
    <t>平成１７年</t>
    <rPh sb="0" eb="2">
      <t>ヘイセイ</t>
    </rPh>
    <rPh sb="4" eb="5">
      <t>ネン</t>
    </rPh>
    <phoneticPr fontId="9"/>
  </si>
  <si>
    <t>平成１８年</t>
    <rPh sb="0" eb="2">
      <t>ヘイセイ</t>
    </rPh>
    <rPh sb="4" eb="5">
      <t>ネン</t>
    </rPh>
    <phoneticPr fontId="9"/>
  </si>
  <si>
    <t>平成22年</t>
    <rPh sb="0" eb="2">
      <t>ヘイセイ</t>
    </rPh>
    <rPh sb="4" eb="5">
      <t>ネン</t>
    </rPh>
    <phoneticPr fontId="9"/>
  </si>
  <si>
    <t>平成23年</t>
    <rPh sb="0" eb="2">
      <t>ヘイセイ</t>
    </rPh>
    <rPh sb="4" eb="5">
      <t>ネン</t>
    </rPh>
    <phoneticPr fontId="9"/>
  </si>
  <si>
    <t>平成24年</t>
    <rPh sb="0" eb="2">
      <t>ヘイセイ</t>
    </rPh>
    <rPh sb="4" eb="5">
      <t>ネン</t>
    </rPh>
    <phoneticPr fontId="9"/>
  </si>
  <si>
    <t>平成25年</t>
    <rPh sb="0" eb="2">
      <t>ヘイセイ</t>
    </rPh>
    <rPh sb="4" eb="5">
      <t>ネン</t>
    </rPh>
    <phoneticPr fontId="9"/>
  </si>
  <si>
    <t>平成26年</t>
    <rPh sb="0" eb="2">
      <t>ヘイセイ</t>
    </rPh>
    <rPh sb="4" eb="5">
      <t>ネン</t>
    </rPh>
    <phoneticPr fontId="9"/>
  </si>
  <si>
    <t>平成27年</t>
    <rPh sb="0" eb="2">
      <t>ヘイセイ</t>
    </rPh>
    <rPh sb="4" eb="5">
      <t>ネン</t>
    </rPh>
    <phoneticPr fontId="9"/>
  </si>
  <si>
    <t>平成28年</t>
    <rPh sb="0" eb="2">
      <t>ヘイセイ</t>
    </rPh>
    <rPh sb="4" eb="5">
      <t>ネン</t>
    </rPh>
    <phoneticPr fontId="9"/>
  </si>
  <si>
    <t>平成29年</t>
    <rPh sb="0" eb="2">
      <t>ヘイセイ</t>
    </rPh>
    <rPh sb="4" eb="5">
      <t>ネン</t>
    </rPh>
    <phoneticPr fontId="9"/>
  </si>
  <si>
    <t>平成30年</t>
    <rPh sb="0" eb="2">
      <t>ヘイセイ</t>
    </rPh>
    <rPh sb="4" eb="5">
      <t>ネン</t>
    </rPh>
    <phoneticPr fontId="9"/>
  </si>
  <si>
    <t>平成31年</t>
    <rPh sb="0" eb="2">
      <t>ヘイセイ</t>
    </rPh>
    <rPh sb="4" eb="5">
      <t>ネン</t>
    </rPh>
    <phoneticPr fontId="9"/>
  </si>
  <si>
    <t>令和2年</t>
    <rPh sb="0" eb="2">
      <t>レイワ</t>
    </rPh>
    <rPh sb="3" eb="4">
      <t>ネン</t>
    </rPh>
    <phoneticPr fontId="9"/>
  </si>
  <si>
    <t>令和3年</t>
    <rPh sb="0" eb="2">
      <t>レイワ</t>
    </rPh>
    <rPh sb="3" eb="4">
      <t>ネン</t>
    </rPh>
    <phoneticPr fontId="9"/>
  </si>
  <si>
    <t>令和4年</t>
    <rPh sb="0" eb="2">
      <t>レイワ</t>
    </rPh>
    <rPh sb="3" eb="4">
      <t>ネン</t>
    </rPh>
    <phoneticPr fontId="9"/>
  </si>
  <si>
    <t>令和5年</t>
    <rPh sb="0" eb="2">
      <t>レイワ</t>
    </rPh>
    <rPh sb="3" eb="4">
      <t>ネン</t>
    </rPh>
    <phoneticPr fontId="9"/>
  </si>
  <si>
    <t>5</t>
    <phoneticPr fontId="9"/>
  </si>
  <si>
    <t>１2年末現在の事業用車両数</t>
    <rPh sb="2" eb="4">
      <t>ネンマツ</t>
    </rPh>
    <rPh sb="4" eb="6">
      <t>ゲンザイ</t>
    </rPh>
    <rPh sb="7" eb="10">
      <t>ジギョウヨウ</t>
    </rPh>
    <rPh sb="10" eb="13">
      <t>シャリョウスウ</t>
    </rPh>
    <phoneticPr fontId="9"/>
  </si>
  <si>
    <t>令和２年</t>
    <rPh sb="0" eb="2">
      <t>レイワ</t>
    </rPh>
    <rPh sb="3" eb="4">
      <t>ネン</t>
    </rPh>
    <phoneticPr fontId="9"/>
  </si>
  <si>
    <t>令和３年</t>
    <rPh sb="0" eb="2">
      <t>レイワ</t>
    </rPh>
    <rPh sb="3" eb="4">
      <t>ネン</t>
    </rPh>
    <phoneticPr fontId="9"/>
  </si>
  <si>
    <t>令和４年</t>
    <rPh sb="0" eb="2">
      <t>レイワ</t>
    </rPh>
    <rPh sb="3" eb="4">
      <t>ネン</t>
    </rPh>
    <phoneticPr fontId="9"/>
  </si>
  <si>
    <t>令和５年</t>
    <rPh sb="0" eb="2">
      <t>レイワ</t>
    </rPh>
    <rPh sb="3" eb="4">
      <t>ネン</t>
    </rPh>
    <phoneticPr fontId="9"/>
  </si>
  <si>
    <t>（保有車両数）</t>
    <rPh sb="1" eb="3">
      <t>ホユウ</t>
    </rPh>
    <rPh sb="3" eb="6">
      <t>シャリョウスウ</t>
    </rPh>
    <phoneticPr fontId="9"/>
  </si>
  <si>
    <t>事故件数</t>
    <rPh sb="0" eb="2">
      <t>ジコ</t>
    </rPh>
    <rPh sb="2" eb="4">
      <t>ケンスウ</t>
    </rPh>
    <phoneticPr fontId="9"/>
  </si>
  <si>
    <t>死者数</t>
    <rPh sb="0" eb="3">
      <t>シシャスウ</t>
    </rPh>
    <phoneticPr fontId="9"/>
  </si>
  <si>
    <t>負傷者数</t>
    <rPh sb="0" eb="3">
      <t>フショウシャ</t>
    </rPh>
    <rPh sb="3" eb="4">
      <t>スウ</t>
    </rPh>
    <phoneticPr fontId="9"/>
  </si>
  <si>
    <t>-</t>
    <phoneticPr fontId="9"/>
  </si>
  <si>
    <t>Ⅲ-5-4</t>
    <phoneticPr fontId="7"/>
  </si>
  <si>
    <t>R6</t>
    <phoneticPr fontId="9"/>
  </si>
  <si>
    <t xml:space="preserve"> (4) 乗合バス路線廃止状況</t>
    <rPh sb="5" eb="7">
      <t>ノリアイ</t>
    </rPh>
    <rPh sb="9" eb="11">
      <t>ロセン</t>
    </rPh>
    <rPh sb="11" eb="13">
      <t>ハイシ</t>
    </rPh>
    <rPh sb="13" eb="15">
      <t>ジョウキョウ</t>
    </rPh>
    <phoneticPr fontId="9"/>
  </si>
  <si>
    <t xml:space="preserve"> (6) バス関係国庫補助金交付実績</t>
    <rPh sb="7" eb="9">
      <t>カンケイ</t>
    </rPh>
    <rPh sb="9" eb="11">
      <t>コッコ</t>
    </rPh>
    <rPh sb="11" eb="14">
      <t>ホジョキン</t>
    </rPh>
    <rPh sb="14" eb="16">
      <t>コウフ</t>
    </rPh>
    <rPh sb="16" eb="18">
      <t>ジッセキ</t>
    </rPh>
    <phoneticPr fontId="9"/>
  </si>
  <si>
    <t>　　 令和6年度</t>
    <rPh sb="3" eb="5">
      <t>レイワ</t>
    </rPh>
    <rPh sb="6" eb="8">
      <t>ネンド</t>
    </rPh>
    <phoneticPr fontId="9"/>
  </si>
  <si>
    <t>R06</t>
  </si>
  <si>
    <t>　　令和7年3月31日現在</t>
    <rPh sb="2" eb="4">
      <t>レイワ</t>
    </rPh>
    <rPh sb="5" eb="6">
      <t>ネン</t>
    </rPh>
    <rPh sb="7" eb="8">
      <t>ツキ</t>
    </rPh>
    <rPh sb="10" eb="11">
      <t>ニチ</t>
    </rPh>
    <rPh sb="11" eb="13">
      <t>ゲンザイ</t>
    </rPh>
    <phoneticPr fontId="9"/>
  </si>
  <si>
    <t xml:space="preserve"> (7) 一般乗用旅客自動車運送事業輸送実績</t>
    <rPh sb="5" eb="7">
      <t>イッパン</t>
    </rPh>
    <rPh sb="7" eb="9">
      <t>ジョウヨウ</t>
    </rPh>
    <rPh sb="9" eb="11">
      <t>リョカク</t>
    </rPh>
    <rPh sb="11" eb="14">
      <t>ジドウシャ</t>
    </rPh>
    <rPh sb="14" eb="16">
      <t>ウンソウ</t>
    </rPh>
    <rPh sb="16" eb="18">
      <t>ジギョウ</t>
    </rPh>
    <rPh sb="18" eb="20">
      <t>ユソウ</t>
    </rPh>
    <rPh sb="20" eb="22">
      <t>ジッセキ</t>
    </rPh>
    <phoneticPr fontId="9"/>
  </si>
  <si>
    <t xml:space="preserve"> (8) 一般乗用旅客自動車運送事業輸送実績の推移</t>
    <rPh sb="5" eb="7">
      <t>イッパン</t>
    </rPh>
    <rPh sb="7" eb="9">
      <t>ジョウヨウ</t>
    </rPh>
    <rPh sb="9" eb="11">
      <t>リョキャク</t>
    </rPh>
    <rPh sb="11" eb="14">
      <t>ジドウシャ</t>
    </rPh>
    <rPh sb="14" eb="16">
      <t>ウンソウ</t>
    </rPh>
    <rPh sb="16" eb="18">
      <t>ジギョウ</t>
    </rPh>
    <rPh sb="18" eb="20">
      <t>ユソウ</t>
    </rPh>
    <rPh sb="20" eb="22">
      <t>ジッセキ</t>
    </rPh>
    <rPh sb="23" eb="25">
      <t>スイイ</t>
    </rPh>
    <phoneticPr fontId="9"/>
  </si>
  <si>
    <t>（9）一般乗用旅客自動車運送事業者数及び車両数の推移</t>
    <rPh sb="3" eb="5">
      <t>イッパン</t>
    </rPh>
    <rPh sb="5" eb="7">
      <t>ジョウヨウ</t>
    </rPh>
    <rPh sb="7" eb="9">
      <t>リョキャク</t>
    </rPh>
    <rPh sb="9" eb="12">
      <t>ジドウシャ</t>
    </rPh>
    <rPh sb="12" eb="14">
      <t>ウンソウ</t>
    </rPh>
    <rPh sb="14" eb="16">
      <t>ジギョウ</t>
    </rPh>
    <rPh sb="16" eb="17">
      <t>シャ</t>
    </rPh>
    <rPh sb="17" eb="18">
      <t>スウ</t>
    </rPh>
    <rPh sb="18" eb="19">
      <t>オヨ</t>
    </rPh>
    <rPh sb="20" eb="23">
      <t>シャリョウスウ</t>
    </rPh>
    <rPh sb="24" eb="26">
      <t>スイイ</t>
    </rPh>
    <phoneticPr fontId="9"/>
  </si>
  <si>
    <t>（10）一般乗用旅客自動車運送事業の規模別事業者数</t>
    <rPh sb="4" eb="6">
      <t>イッパン</t>
    </rPh>
    <rPh sb="6" eb="8">
      <t>ジョウヨウ</t>
    </rPh>
    <rPh sb="8" eb="10">
      <t>リョキャク</t>
    </rPh>
    <rPh sb="10" eb="13">
      <t>ジドウシャ</t>
    </rPh>
    <rPh sb="13" eb="15">
      <t>ウンソウ</t>
    </rPh>
    <rPh sb="15" eb="17">
      <t>ジギョウ</t>
    </rPh>
    <rPh sb="18" eb="20">
      <t>キボ</t>
    </rPh>
    <rPh sb="20" eb="21">
      <t>ベツ</t>
    </rPh>
    <rPh sb="21" eb="22">
      <t>ゴト</t>
    </rPh>
    <rPh sb="22" eb="25">
      <t>ギョウシャスウ</t>
    </rPh>
    <phoneticPr fontId="9"/>
  </si>
  <si>
    <t>令和３年度</t>
    <rPh sb="0" eb="2">
      <t>レイワ</t>
    </rPh>
    <rPh sb="3" eb="5">
      <t>ネンド</t>
    </rPh>
    <rPh sb="4" eb="5">
      <t>ド</t>
    </rPh>
    <phoneticPr fontId="9"/>
  </si>
  <si>
    <t>令和７年３月３１日現在</t>
    <rPh sb="0" eb="2">
      <t>レイワ</t>
    </rPh>
    <rPh sb="3" eb="4">
      <t>ネン</t>
    </rPh>
    <rPh sb="4" eb="5">
      <t>ヘイネン</t>
    </rPh>
    <rPh sb="5" eb="6">
      <t>ガツ</t>
    </rPh>
    <rPh sb="8" eb="9">
      <t>ニチ</t>
    </rPh>
    <rPh sb="9" eb="11">
      <t>ゲンザイ</t>
    </rPh>
    <phoneticPr fontId="9"/>
  </si>
  <si>
    <t xml:space="preserve">  ４．指数は令和２年度を１００として算出したものである。</t>
    <rPh sb="4" eb="6">
      <t>シスウ</t>
    </rPh>
    <rPh sb="7" eb="9">
      <t>レイワ</t>
    </rPh>
    <rPh sb="10" eb="12">
      <t>ネンド</t>
    </rPh>
    <rPh sb="11" eb="12">
      <t>ガンネン</t>
    </rPh>
    <rPh sb="19" eb="21">
      <t>サンシュツ</t>
    </rPh>
    <phoneticPr fontId="9"/>
  </si>
  <si>
    <t>確認用</t>
    <rPh sb="0" eb="2">
      <t>カクニン</t>
    </rPh>
    <rPh sb="2" eb="3">
      <t>ヨウ</t>
    </rPh>
    <phoneticPr fontId="9"/>
  </si>
  <si>
    <t>３．指数は令和２年度＝１００</t>
    <rPh sb="2" eb="4">
      <t>シスウ</t>
    </rPh>
    <rPh sb="5" eb="7">
      <t>レイワ</t>
    </rPh>
    <rPh sb="8" eb="10">
      <t>ネンド</t>
    </rPh>
    <rPh sb="9" eb="10">
      <t>ガンネン</t>
    </rPh>
    <phoneticPr fontId="9"/>
  </si>
  <si>
    <t>５．令和5年度の外航の事業者数に誤りがあったため、訂正を行った。</t>
    <rPh sb="2" eb="4">
      <t>レイワ</t>
    </rPh>
    <rPh sb="5" eb="7">
      <t>ネンド</t>
    </rPh>
    <rPh sb="8" eb="10">
      <t>ガイコウ</t>
    </rPh>
    <rPh sb="11" eb="14">
      <t>ジギョウシャ</t>
    </rPh>
    <rPh sb="14" eb="15">
      <t>スウ</t>
    </rPh>
    <rPh sb="16" eb="17">
      <t>アヤマ</t>
    </rPh>
    <rPh sb="25" eb="27">
      <t>テイセイ</t>
    </rPh>
    <rPh sb="28" eb="29">
      <t>オコナ</t>
    </rPh>
    <phoneticPr fontId="9"/>
  </si>
  <si>
    <t>Ⅲ-5-6</t>
    <phoneticPr fontId="7"/>
  </si>
  <si>
    <t>Ⅲ-5-7-1</t>
    <phoneticPr fontId="7"/>
  </si>
  <si>
    <t>Ⅲ-5-7-2</t>
    <phoneticPr fontId="7"/>
  </si>
  <si>
    <t>Ⅲ-5-8</t>
    <phoneticPr fontId="7"/>
  </si>
  <si>
    <t>ここから先は未</t>
    <rPh sb="4" eb="5">
      <t>サキ</t>
    </rPh>
    <rPh sb="6" eb="7">
      <t>ミ</t>
    </rPh>
    <phoneticPr fontId="7"/>
  </si>
  <si>
    <t>令和７年３月３１日現在</t>
    <rPh sb="0" eb="2">
      <t>レイワ</t>
    </rPh>
    <rPh sb="3" eb="4">
      <t>ネン</t>
    </rPh>
    <rPh sb="5" eb="6">
      <t>ガツ</t>
    </rPh>
    <rPh sb="8" eb="9">
      <t>ニチ</t>
    </rPh>
    <rPh sb="9" eb="11">
      <t>ゲンザイ</t>
    </rPh>
    <phoneticPr fontId="9"/>
  </si>
  <si>
    <t>令和７年３月末</t>
    <rPh sb="0" eb="2">
      <t>レイワ</t>
    </rPh>
    <rPh sb="3" eb="4">
      <t>ネン</t>
    </rPh>
    <rPh sb="5" eb="7">
      <t>ガツマツ</t>
    </rPh>
    <phoneticPr fontId="9"/>
  </si>
  <si>
    <t>Ｒ７年</t>
    <rPh sb="2" eb="3">
      <t>ネン</t>
    </rPh>
    <phoneticPr fontId="9"/>
  </si>
  <si>
    <t>グラフデータ</t>
    <phoneticPr fontId="9"/>
  </si>
  <si>
    <t>R7年/R3年 （％）</t>
    <rPh sb="2" eb="3">
      <t>ネン</t>
    </rPh>
    <rPh sb="6" eb="7">
      <t>ネン</t>
    </rPh>
    <phoneticPr fontId="9"/>
  </si>
  <si>
    <t>Ｒ６年度</t>
    <rPh sb="2" eb="4">
      <t>ネンド</t>
    </rPh>
    <phoneticPr fontId="9"/>
  </si>
  <si>
    <t>８　自動車登録の現況</t>
    <rPh sb="2" eb="5">
      <t>ジドウシャ</t>
    </rPh>
    <rPh sb="5" eb="7">
      <t>トウロク</t>
    </rPh>
    <rPh sb="8" eb="10">
      <t>ゲンキョウ</t>
    </rPh>
    <phoneticPr fontId="9"/>
  </si>
  <si>
    <t>Ⅲ-8-1</t>
    <phoneticPr fontId="9"/>
  </si>
  <si>
    <t>Ⅲ-8-2</t>
    <phoneticPr fontId="7"/>
  </si>
  <si>
    <t>Ⅲ-8-3</t>
    <phoneticPr fontId="7"/>
  </si>
  <si>
    <t>Ⅲ-8-4</t>
    <phoneticPr fontId="7"/>
  </si>
  <si>
    <t>Ⅲ-8-5</t>
    <phoneticPr fontId="7"/>
  </si>
  <si>
    <t>Ｒ６年度末
工場数</t>
    <rPh sb="2" eb="3">
      <t>ネン</t>
    </rPh>
    <rPh sb="3" eb="4">
      <t>ド</t>
    </rPh>
    <rPh sb="4" eb="5">
      <t>マツ</t>
    </rPh>
    <rPh sb="6" eb="7">
      <t>コウ</t>
    </rPh>
    <rPh sb="7" eb="8">
      <t>バ</t>
    </rPh>
    <rPh sb="8" eb="9">
      <t>カズ</t>
    </rPh>
    <phoneticPr fontId="9"/>
  </si>
  <si>
    <t>Ｒ６年度中</t>
    <rPh sb="4" eb="5">
      <t>チュウ</t>
    </rPh>
    <phoneticPr fontId="9"/>
  </si>
  <si>
    <t>事業の種類別の工場数内訳（Ｒ６年度末）</t>
    <rPh sb="0" eb="2">
      <t>ジギョウ</t>
    </rPh>
    <rPh sb="3" eb="5">
      <t>シュルイ</t>
    </rPh>
    <rPh sb="5" eb="6">
      <t>ベツ</t>
    </rPh>
    <rPh sb="7" eb="9">
      <t>コウジョウ</t>
    </rPh>
    <rPh sb="9" eb="10">
      <t>カズ</t>
    </rPh>
    <rPh sb="10" eb="12">
      <t>ウチワケ</t>
    </rPh>
    <phoneticPr fontId="9"/>
  </si>
  <si>
    <t>Ｒ６年度末
工場数</t>
    <rPh sb="0" eb="1">
      <t>ド</t>
    </rPh>
    <rPh sb="4" eb="5">
      <t>マツ</t>
    </rPh>
    <rPh sb="6" eb="7">
      <t>コウ</t>
    </rPh>
    <rPh sb="7" eb="8">
      <t>バ</t>
    </rPh>
    <rPh sb="8" eb="9">
      <t>カズ</t>
    </rPh>
    <phoneticPr fontId="9"/>
  </si>
  <si>
    <t>令和７年３月３１現在</t>
    <phoneticPr fontId="9"/>
  </si>
  <si>
    <t>９　自動車整備の現況</t>
    <rPh sb="2" eb="5">
      <t>ジドウシャ</t>
    </rPh>
    <rPh sb="5" eb="7">
      <t>セイビ</t>
    </rPh>
    <rPh sb="8" eb="10">
      <t>ゲンキョウ</t>
    </rPh>
    <phoneticPr fontId="9"/>
  </si>
  <si>
    <t>Ⅲ-9-2</t>
    <phoneticPr fontId="9"/>
  </si>
  <si>
    <t>１１ 自動車事故の現況（自動車事故報告規則に該当し報告されたもの）</t>
    <rPh sb="3" eb="6">
      <t>ジドウシャ</t>
    </rPh>
    <rPh sb="6" eb="8">
      <t>ジコ</t>
    </rPh>
    <rPh sb="9" eb="11">
      <t>ゲンキョウ</t>
    </rPh>
    <rPh sb="12" eb="15">
      <t>ジドウシャ</t>
    </rPh>
    <rPh sb="15" eb="17">
      <t>ジコ</t>
    </rPh>
    <rPh sb="17" eb="19">
      <t>ホウコク</t>
    </rPh>
    <rPh sb="19" eb="21">
      <t>キソク</t>
    </rPh>
    <rPh sb="22" eb="24">
      <t>ガイトウ</t>
    </rPh>
    <rPh sb="25" eb="27">
      <t>ホウコク</t>
    </rPh>
    <phoneticPr fontId="9"/>
  </si>
  <si>
    <t>全国【R5】</t>
    <rPh sb="0" eb="2">
      <t>ゼンコク</t>
    </rPh>
    <phoneticPr fontId="9"/>
  </si>
  <si>
    <t>全国【R6】</t>
    <rPh sb="0" eb="2">
      <t>ゼンコク</t>
    </rPh>
    <phoneticPr fontId="9"/>
  </si>
  <si>
    <t>死傷者数</t>
    <rPh sb="0" eb="2">
      <t>シショウ</t>
    </rPh>
    <rPh sb="2" eb="3">
      <t>シャ</t>
    </rPh>
    <rPh sb="3" eb="4">
      <t>スウ</t>
    </rPh>
    <phoneticPr fontId="9"/>
  </si>
  <si>
    <t>令和6年</t>
    <rPh sb="0" eb="2">
      <t>レイワ</t>
    </rPh>
    <rPh sb="3" eb="4">
      <t>ネン</t>
    </rPh>
    <phoneticPr fontId="9"/>
  </si>
  <si>
    <t>6</t>
    <phoneticPr fontId="9"/>
  </si>
  <si>
    <t>令和６年</t>
    <rPh sb="0" eb="2">
      <t>レイワ</t>
    </rPh>
    <rPh sb="3" eb="4">
      <t>ネン</t>
    </rPh>
    <phoneticPr fontId="9"/>
  </si>
  <si>
    <t xml:space="preserve"> (4) 令和6年中における事業用自動車重大事故件数及び死傷者数</t>
    <rPh sb="5" eb="7">
      <t>レイワ</t>
    </rPh>
    <rPh sb="8" eb="10">
      <t>ネンチュウ</t>
    </rPh>
    <rPh sb="14" eb="17">
      <t>ジギョウヨウ</t>
    </rPh>
    <rPh sb="17" eb="19">
      <t>ジドウ</t>
    </rPh>
    <rPh sb="19" eb="20">
      <t>シャ</t>
    </rPh>
    <rPh sb="20" eb="22">
      <t>ジュウダイ</t>
    </rPh>
    <rPh sb="22" eb="24">
      <t>ジコ</t>
    </rPh>
    <rPh sb="24" eb="26">
      <t>ケンスウ</t>
    </rPh>
    <rPh sb="26" eb="27">
      <t>オヨ</t>
    </rPh>
    <rPh sb="28" eb="32">
      <t>シショウシャスウ</t>
    </rPh>
    <phoneticPr fontId="9"/>
  </si>
  <si>
    <t>令和7年3月31日現在</t>
    <rPh sb="0" eb="2">
      <t>レイワ</t>
    </rPh>
    <rPh sb="3" eb="4">
      <t>ネン</t>
    </rPh>
    <rPh sb="4" eb="5">
      <t>ヘイネン</t>
    </rPh>
    <rPh sb="5" eb="6">
      <t>ガツ</t>
    </rPh>
    <rPh sb="8" eb="9">
      <t>ニチ</t>
    </rPh>
    <rPh sb="9" eb="11">
      <t>ゲンザイ</t>
    </rPh>
    <phoneticPr fontId="9"/>
  </si>
  <si>
    <t>Ⅲ-11-1</t>
    <phoneticPr fontId="9"/>
  </si>
  <si>
    <t>Ⅲ-11-2,3</t>
    <phoneticPr fontId="7"/>
  </si>
  <si>
    <t>Ⅲ-11-4,5</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</si>
</sst>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0;&quot;▲ &quot;0"/>
    <numFmt numFmtId="177" formatCode="General&quot;年&quot;&quot;度&quot;"/>
    <numFmt numFmtId="178" formatCode="#,##0.00_ "/>
    <numFmt numFmtId="179" formatCode="\(0\)"/>
    <numFmt numFmtId="180" formatCode="\(0.00\)"/>
    <numFmt numFmtId="181" formatCode="#,##0.00_);\(#,##0.00\)"/>
    <numFmt numFmtId="182" formatCode="\(0.0\)"/>
    <numFmt numFmtId="183" formatCode="#,##0;[Red]#,##0"/>
    <numFmt numFmtId="184" formatCode="#,##0_);[Red]\(#,##0\)"/>
    <numFmt numFmtId="185" formatCode="#,###&quot; &quot;"/>
    <numFmt numFmtId="186" formatCode="#,##0.0&quot; &quot;"/>
    <numFmt numFmtId="187" formatCode="#,##0.0;[Red]\-#,##0.0"/>
    <numFmt numFmtId="188" formatCode="#,##0_ "/>
    <numFmt numFmtId="189" formatCode="#,##0.0_);[Red]\(#,##0.0\)"/>
    <numFmt numFmtId="190" formatCode="0.0_ "/>
    <numFmt numFmtId="191" formatCode="&quot;(&quot;0&quot;)&quot;"/>
    <numFmt numFmtId="192" formatCode="#,##0_);\(#,##0\)"/>
    <numFmt numFmtId="193" formatCode="&quot;(&quot;#,##0&quot;)&quot;"/>
    <numFmt numFmtId="194" formatCode="&quot;(&quot;0.0&quot;)&quot;"/>
    <numFmt numFmtId="195" formatCode="#,##0.0_);\(#,##0.0\)"/>
    <numFmt numFmtId="196" formatCode="0.0"/>
    <numFmt numFmtId="197" formatCode="0________"/>
    <numFmt numFmtId="198" formatCode="#,##0________"/>
    <numFmt numFmtId="199" formatCode="#,##0________;&quot;▲ &quot;#,##0________"/>
    <numFmt numFmtId="200" formatCode="#,##0.00__;&quot;▲ &quot;###0.00__"/>
    <numFmt numFmtId="201" formatCode="#,##0________;&quot;▲ &quot;#,##0______"/>
    <numFmt numFmtId="202" formatCode="#,##0________;&quot;△ &quot;#,##0________"/>
    <numFmt numFmtId="203" formatCode="[=0]&quot;&quot;;&quot;(&quot;#,###&quot;)&quot;"/>
    <numFmt numFmtId="204" formatCode="#,##0_ ;[Red]\-#,##0\ "/>
    <numFmt numFmtId="205" formatCode="#,##0&quot; &quot;"/>
    <numFmt numFmtId="206" formatCode="#,##0.0"/>
    <numFmt numFmtId="207" formatCode="0;&quot;△ &quot;0"/>
    <numFmt numFmtId="208" formatCode="0.0%"/>
    <numFmt numFmtId="209" formatCode="0_ "/>
    <numFmt numFmtId="210" formatCode="0.00_ "/>
    <numFmt numFmtId="211" formatCode="0_);[Red]\(0\)"/>
    <numFmt numFmtId="212" formatCode="0.00_);\(0.00\)"/>
    <numFmt numFmtId="213" formatCode="0.0_);[Red]\(0.0\)"/>
    <numFmt numFmtId="214" formatCode="\(#,##0\)"/>
    <numFmt numFmtId="215" formatCode="#,##0.000_ "/>
  </numFmts>
  <fonts count="4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color rgb="FF333333"/>
      <name val="ＭＳ Ｐゴシック"/>
      <family val="3"/>
      <charset val="128"/>
      <scheme val="minor"/>
    </font>
    <font>
      <sz val="6"/>
      <name val="ＭＳ Ｐゴシック"/>
      <family val="3"/>
      <charset val="128"/>
      <scheme val="minor"/>
    </font>
    <font>
      <sz val="14"/>
      <name val="ＭＳ Ｐゴシック"/>
      <family val="3"/>
      <charset val="128"/>
    </font>
    <font>
      <sz val="6"/>
      <name val="ＭＳ Ｐゴシック"/>
      <family val="3"/>
      <charset val="128"/>
    </font>
    <font>
      <u/>
      <sz val="11"/>
      <color theme="10"/>
      <name val="ＭＳ Ｐゴシック"/>
      <family val="3"/>
      <charset val="128"/>
    </font>
    <font>
      <sz val="11"/>
      <color rgb="FF333333"/>
      <name val="ＭＳ Ｐゴシック"/>
      <family val="3"/>
      <charset val="128"/>
      <scheme val="minor"/>
    </font>
    <font>
      <sz val="11"/>
      <color theme="1"/>
      <name val="ＭＳ Ｐゴシック"/>
      <family val="3"/>
      <charset val="128"/>
      <scheme val="minor"/>
    </font>
    <font>
      <sz val="16"/>
      <name val="ＭＳ ゴシック"/>
      <family val="3"/>
      <charset val="128"/>
    </font>
    <font>
      <sz val="12"/>
      <name val="ＭＳ ゴシック"/>
      <family val="3"/>
      <charset val="128"/>
    </font>
    <font>
      <sz val="10"/>
      <name val="ＭＳ 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ゴシック"/>
      <family val="3"/>
      <charset val="128"/>
    </font>
    <font>
      <sz val="10"/>
      <name val="ＭＳ Ｐゴシック"/>
      <family val="3"/>
      <charset val="128"/>
    </font>
    <font>
      <sz val="11"/>
      <name val="ＭＳ 明朝"/>
      <family val="1"/>
      <charset val="128"/>
    </font>
    <font>
      <sz val="12"/>
      <name val="ＭＳ 明朝"/>
      <family val="1"/>
      <charset val="128"/>
    </font>
    <font>
      <b/>
      <sz val="14"/>
      <name val="ＭＳ 明朝"/>
      <family val="1"/>
      <charset val="128"/>
    </font>
    <font>
      <sz val="14"/>
      <name val="ＭＳ ゴシック"/>
      <family val="3"/>
      <charset val="128"/>
    </font>
    <font>
      <sz val="10"/>
      <color theme="1"/>
      <name val="ＭＳ 明朝"/>
      <family val="1"/>
      <charset val="128"/>
    </font>
    <font>
      <sz val="13"/>
      <name val="ＭＳ ゴシック"/>
      <family val="3"/>
      <charset val="128"/>
    </font>
    <font>
      <sz val="9"/>
      <name val="ＭＳ 明朝"/>
      <family val="1"/>
      <charset val="128"/>
    </font>
    <font>
      <sz val="12"/>
      <name val="ＭＳ Ｐゴシック"/>
      <family val="3"/>
      <charset val="128"/>
    </font>
    <font>
      <sz val="14"/>
      <name val="ＭＳ 明朝"/>
      <family val="1"/>
      <charset val="128"/>
    </font>
    <font>
      <sz val="13"/>
      <name val="ＭＳ 明朝"/>
      <family val="1"/>
      <charset val="128"/>
    </font>
    <font>
      <b/>
      <sz val="11"/>
      <name val="ＭＳ Ｐゴシック"/>
      <family val="3"/>
      <charset val="128"/>
    </font>
    <font>
      <sz val="11"/>
      <color theme="1"/>
      <name val="ＭＳ 明朝"/>
      <family val="1"/>
      <charset val="128"/>
    </font>
    <font>
      <sz val="14"/>
      <color indexed="8"/>
      <name val="ＭＳ ゴシック"/>
      <family val="3"/>
      <charset val="128"/>
    </font>
    <font>
      <sz val="10"/>
      <color indexed="8"/>
      <name val="ＭＳ 明朝"/>
      <family val="1"/>
      <charset val="128"/>
    </font>
    <font>
      <sz val="12"/>
      <color indexed="8"/>
      <name val="ＭＳ ゴシック"/>
      <family val="3"/>
      <charset val="128"/>
    </font>
    <font>
      <sz val="11"/>
      <color indexed="8"/>
      <name val="ＭＳ Ｐゴシック"/>
      <family val="3"/>
      <charset val="128"/>
    </font>
    <font>
      <sz val="12"/>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6"/>
      <color theme="1"/>
      <name val="ＭＳ Ｐゴシック"/>
      <family val="3"/>
      <charset val="128"/>
    </font>
    <font>
      <sz val="12"/>
      <color theme="1"/>
      <name val="ＭＳ 明朝"/>
      <family val="1"/>
      <charset val="128"/>
    </font>
    <font>
      <sz val="18"/>
      <name val="ＭＳ 明朝"/>
      <family val="1"/>
      <charset val="128"/>
    </font>
    <font>
      <sz val="9"/>
      <name val="ＭＳ Ｐゴシック"/>
      <family val="3"/>
      <charset val="128"/>
    </font>
    <font>
      <sz val="11"/>
      <name val="ＭＳ Ｐゴシック"/>
      <family val="3"/>
    </font>
    <font>
      <sz val="10"/>
      <color rgb="FFFF0000"/>
      <name val="ＭＳ 明朝"/>
      <family val="1"/>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FF"/>
        <bgColor indexed="64"/>
      </patternFill>
    </fill>
    <fill>
      <patternFill patternType="solid">
        <fgColor rgb="FFFF99FF"/>
        <bgColor indexed="64"/>
      </patternFill>
    </fill>
    <fill>
      <patternFill patternType="solid">
        <fgColor rgb="FF99FFCC"/>
        <bgColor indexed="64"/>
      </patternFill>
    </fill>
    <fill>
      <patternFill patternType="solid">
        <fgColor rgb="FF9966FF"/>
        <bgColor indexed="64"/>
      </patternFill>
    </fill>
  </fills>
  <borders count="25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hair">
        <color indexed="64"/>
      </left>
      <right/>
      <top style="thin">
        <color indexed="64"/>
      </top>
      <bottom style="hair">
        <color indexed="64"/>
      </bottom>
      <diagonal/>
    </border>
    <border>
      <left/>
      <right style="thin">
        <color auto="1"/>
      </right>
      <top style="thin">
        <color indexed="64"/>
      </top>
      <bottom style="hair">
        <color indexed="64"/>
      </bottom>
      <diagonal/>
    </border>
    <border>
      <left style="hair">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auto="1"/>
      </top>
      <bottom style="hair">
        <color auto="1"/>
      </bottom>
      <diagonal/>
    </border>
    <border>
      <left style="thin">
        <color indexed="64"/>
      </left>
      <right/>
      <top/>
      <bottom style="thin">
        <color indexed="64"/>
      </bottom>
      <diagonal/>
    </border>
    <border>
      <left style="hair">
        <color indexed="64"/>
      </left>
      <right/>
      <top style="hair">
        <color indexed="64"/>
      </top>
      <bottom style="thin">
        <color auto="1"/>
      </bottom>
      <diagonal/>
    </border>
    <border>
      <left/>
      <right style="thin">
        <color auto="1"/>
      </right>
      <top style="hair">
        <color indexed="64"/>
      </top>
      <bottom style="thin">
        <color auto="1"/>
      </bottom>
      <diagonal/>
    </border>
    <border>
      <left/>
      <right/>
      <top style="hair">
        <color auto="1"/>
      </top>
      <bottom style="hair">
        <color auto="1"/>
      </bottom>
      <diagonal/>
    </border>
    <border diagonalDown="1">
      <left style="medium">
        <color indexed="64"/>
      </left>
      <right/>
      <top style="medium">
        <color indexed="64"/>
      </top>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diagonalDown="1">
      <left/>
      <right style="thin">
        <color indexed="64"/>
      </right>
      <top/>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thin">
        <color indexed="64"/>
      </left>
      <right/>
      <top style="medium">
        <color indexed="64"/>
      </top>
      <bottom/>
      <diagonal style="thin">
        <color indexed="64"/>
      </diagonal>
    </border>
    <border>
      <left/>
      <right style="medium">
        <color indexed="64"/>
      </right>
      <top style="medium">
        <color indexed="64"/>
      </top>
      <bottom style="thin">
        <color indexed="64"/>
      </bottom>
      <diagonal/>
    </border>
    <border diagonalDown="1">
      <left style="thin">
        <color indexed="64"/>
      </left>
      <right/>
      <top/>
      <bottom/>
      <diagonal style="thin">
        <color indexed="64"/>
      </diagonal>
    </border>
    <border diagonalDown="1">
      <left/>
      <right style="thin">
        <color indexed="64"/>
      </right>
      <top/>
      <bottom style="medium">
        <color indexed="64"/>
      </bottom>
      <diagonal style="thin">
        <color indexed="64"/>
      </diagonal>
    </border>
    <border>
      <left style="hair">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medium">
        <color indexed="64"/>
      </left>
      <right style="hair">
        <color indexed="64"/>
      </right>
      <top/>
      <bottom style="medium">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s>
  <cellStyleXfs count="10">
    <xf numFmtId="0" fontId="0" fillId="0" borderId="0"/>
    <xf numFmtId="0" fontId="5" fillId="0" borderId="0"/>
    <xf numFmtId="0" fontId="10" fillId="0" borderId="0" applyNumberFormat="0" applyFill="0" applyBorder="0" applyAlignment="0" applyProtection="0"/>
    <xf numFmtId="0" fontId="4"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3" fillId="0" borderId="0">
      <alignment vertical="center"/>
    </xf>
    <xf numFmtId="0" fontId="2" fillId="0" borderId="0">
      <alignment vertical="center"/>
    </xf>
    <xf numFmtId="0" fontId="1" fillId="0" borderId="0">
      <alignment vertical="center"/>
    </xf>
  </cellStyleXfs>
  <cellXfs count="2262">
    <xf numFmtId="0" fontId="0" fillId="0" borderId="0" xfId="0"/>
    <xf numFmtId="0" fontId="5" fillId="2" borderId="0" xfId="1" applyFill="1"/>
    <xf numFmtId="0" fontId="5" fillId="2" borderId="0" xfId="1" applyFill="1" applyBorder="1"/>
    <xf numFmtId="0" fontId="15" fillId="0" borderId="0" xfId="1" applyFont="1"/>
    <xf numFmtId="184" fontId="17" fillId="0" borderId="65" xfId="4" applyNumberFormat="1" applyFont="1" applyBorder="1" applyAlignment="1">
      <alignment vertical="center" shrinkToFit="1"/>
    </xf>
    <xf numFmtId="184" fontId="17" fillId="0" borderId="146" xfId="4" applyNumberFormat="1" applyFont="1" applyBorder="1" applyAlignment="1">
      <alignment vertical="center" shrinkToFit="1"/>
    </xf>
    <xf numFmtId="184" fontId="17" fillId="0" borderId="51" xfId="4" applyNumberFormat="1" applyFont="1" applyBorder="1" applyAlignment="1">
      <alignment vertical="center" shrinkToFit="1"/>
    </xf>
    <xf numFmtId="184" fontId="17" fillId="0" borderId="202" xfId="4" applyNumberFormat="1" applyFont="1" applyBorder="1" applyAlignment="1">
      <alignment vertical="center" shrinkToFit="1"/>
    </xf>
    <xf numFmtId="184" fontId="17" fillId="0" borderId="86" xfId="4" applyNumberFormat="1" applyFont="1" applyBorder="1" applyAlignment="1">
      <alignment vertical="center" shrinkToFit="1"/>
    </xf>
    <xf numFmtId="184" fontId="17" fillId="0" borderId="9" xfId="4" applyNumberFormat="1" applyFont="1" applyBorder="1" applyAlignment="1">
      <alignment vertical="center" shrinkToFit="1"/>
    </xf>
    <xf numFmtId="184" fontId="17" fillId="0" borderId="26" xfId="4" applyNumberFormat="1" applyFont="1" applyBorder="1" applyAlignment="1">
      <alignment vertical="center" shrinkToFit="1"/>
    </xf>
    <xf numFmtId="184" fontId="17" fillId="0" borderId="12" xfId="4" applyNumberFormat="1" applyFont="1" applyBorder="1" applyAlignment="1">
      <alignment vertical="center" shrinkToFit="1"/>
    </xf>
    <xf numFmtId="184" fontId="17" fillId="0" borderId="96" xfId="4" applyNumberFormat="1" applyFont="1" applyBorder="1" applyAlignment="1">
      <alignment vertical="center" shrinkToFit="1"/>
    </xf>
    <xf numFmtId="184" fontId="17" fillId="0" borderId="117" xfId="4" applyNumberFormat="1" applyFont="1" applyBorder="1" applyAlignment="1">
      <alignment vertical="center" shrinkToFit="1"/>
    </xf>
    <xf numFmtId="184" fontId="17" fillId="0" borderId="52" xfId="4" applyNumberFormat="1" applyFont="1" applyBorder="1" applyAlignment="1">
      <alignment vertical="center" shrinkToFit="1"/>
    </xf>
    <xf numFmtId="184" fontId="17" fillId="0" borderId="100" xfId="4" applyNumberFormat="1" applyFont="1" applyBorder="1" applyAlignment="1">
      <alignment vertical="center" shrinkToFit="1"/>
    </xf>
    <xf numFmtId="184" fontId="17" fillId="0" borderId="204" xfId="4" applyNumberFormat="1" applyFont="1" applyBorder="1" applyAlignment="1">
      <alignment vertical="center" shrinkToFit="1"/>
    </xf>
    <xf numFmtId="184" fontId="17" fillId="0" borderId="124" xfId="4" applyNumberFormat="1" applyFont="1" applyBorder="1" applyAlignment="1">
      <alignment vertical="center" shrinkToFit="1"/>
    </xf>
    <xf numFmtId="184" fontId="17" fillId="0" borderId="102" xfId="4" applyNumberFormat="1" applyFont="1" applyBorder="1" applyAlignment="1">
      <alignment vertical="center" shrinkToFit="1"/>
    </xf>
    <xf numFmtId="184" fontId="17" fillId="0" borderId="205" xfId="4" applyNumberFormat="1" applyFont="1" applyBorder="1" applyAlignment="1">
      <alignment vertical="center" shrinkToFit="1"/>
    </xf>
    <xf numFmtId="184" fontId="17" fillId="0" borderId="93" xfId="4" applyNumberFormat="1" applyFont="1" applyBorder="1" applyAlignment="1">
      <alignment vertical="center" shrinkToFit="1"/>
    </xf>
    <xf numFmtId="184" fontId="17" fillId="0" borderId="81" xfId="4" applyNumberFormat="1" applyFont="1" applyBorder="1" applyAlignment="1">
      <alignment vertical="center" shrinkToFit="1"/>
    </xf>
    <xf numFmtId="184" fontId="17" fillId="0" borderId="108" xfId="4" applyNumberFormat="1" applyFont="1" applyBorder="1" applyAlignment="1">
      <alignment vertical="center" shrinkToFit="1"/>
    </xf>
    <xf numFmtId="184" fontId="17" fillId="0" borderId="122" xfId="4" applyNumberFormat="1" applyFont="1" applyBorder="1" applyAlignment="1">
      <alignment vertical="center" shrinkToFit="1"/>
    </xf>
    <xf numFmtId="38" fontId="14" fillId="0" borderId="0" xfId="4" applyFont="1" applyAlignment="1">
      <alignment vertical="center"/>
    </xf>
    <xf numFmtId="38" fontId="5" fillId="0" borderId="0" xfId="4" applyAlignment="1">
      <alignment vertical="center"/>
    </xf>
    <xf numFmtId="38" fontId="15" fillId="0" borderId="0" xfId="4" applyFont="1" applyAlignment="1">
      <alignment horizontal="right" vertical="center"/>
    </xf>
    <xf numFmtId="38" fontId="15" fillId="0" borderId="41" xfId="4" applyFont="1" applyBorder="1" applyAlignment="1">
      <alignment horizontal="right" vertical="center"/>
    </xf>
    <xf numFmtId="38" fontId="15" fillId="0" borderId="32" xfId="4" applyFont="1" applyBorder="1" applyAlignment="1">
      <alignment horizontal="right" vertical="center"/>
    </xf>
    <xf numFmtId="38" fontId="5" fillId="0" borderId="0" xfId="4" applyFont="1" applyAlignment="1">
      <alignment vertical="center"/>
    </xf>
    <xf numFmtId="38" fontId="15" fillId="0" borderId="56" xfId="4" applyFont="1" applyBorder="1" applyAlignment="1">
      <alignment horizontal="left" vertical="center"/>
    </xf>
    <xf numFmtId="38" fontId="15" fillId="0" borderId="97" xfId="4" applyFont="1" applyBorder="1" applyAlignment="1">
      <alignment horizontal="center" vertical="center"/>
    </xf>
    <xf numFmtId="38" fontId="15" fillId="0" borderId="118" xfId="4" applyFont="1" applyBorder="1" applyAlignment="1">
      <alignment horizontal="center" vertical="center"/>
    </xf>
    <xf numFmtId="38" fontId="15" fillId="0" borderId="2" xfId="4" applyFont="1" applyBorder="1" applyAlignment="1">
      <alignment horizontal="right" vertical="center"/>
    </xf>
    <xf numFmtId="38" fontId="15" fillId="0" borderId="153" xfId="4" applyFont="1" applyBorder="1" applyAlignment="1">
      <alignment horizontal="center" vertical="center"/>
    </xf>
    <xf numFmtId="187" fontId="15" fillId="0" borderId="153" xfId="4" applyNumberFormat="1" applyFont="1" applyBorder="1" applyAlignment="1">
      <alignment horizontal="center" vertical="center"/>
    </xf>
    <xf numFmtId="187" fontId="15" fillId="0" borderId="173" xfId="4" applyNumberFormat="1" applyFont="1" applyBorder="1" applyAlignment="1">
      <alignment vertical="center"/>
    </xf>
    <xf numFmtId="38" fontId="15" fillId="0" borderId="143" xfId="4" applyFont="1" applyBorder="1" applyAlignment="1">
      <alignment horizontal="right" vertical="center"/>
    </xf>
    <xf numFmtId="38" fontId="15" fillId="0" borderId="102" xfId="4" applyFont="1" applyBorder="1" applyAlignment="1">
      <alignment horizontal="center" vertical="center"/>
    </xf>
    <xf numFmtId="187" fontId="15" fillId="0" borderId="102" xfId="4" applyNumberFormat="1" applyFont="1" applyBorder="1" applyAlignment="1">
      <alignment horizontal="center" vertical="center"/>
    </xf>
    <xf numFmtId="187" fontId="15" fillId="0" borderId="123" xfId="4" applyNumberFormat="1" applyFont="1" applyBorder="1" applyAlignment="1">
      <alignment vertical="center"/>
    </xf>
    <xf numFmtId="38" fontId="15" fillId="0" borderId="0" xfId="4" applyFont="1" applyBorder="1" applyAlignment="1">
      <alignment horizontal="right" vertical="center"/>
    </xf>
    <xf numFmtId="187" fontId="15" fillId="0" borderId="0" xfId="4" applyNumberFormat="1" applyFont="1" applyBorder="1" applyAlignment="1">
      <alignment horizontal="center" vertical="center"/>
    </xf>
    <xf numFmtId="187" fontId="15" fillId="0" borderId="0" xfId="4" applyNumberFormat="1" applyFont="1" applyBorder="1" applyAlignment="1">
      <alignment vertical="center"/>
    </xf>
    <xf numFmtId="38" fontId="14" fillId="0" borderId="0" xfId="4" applyFont="1"/>
    <xf numFmtId="38" fontId="15" fillId="0" borderId="0" xfId="4" applyFont="1" applyAlignment="1">
      <alignment vertical="center"/>
    </xf>
    <xf numFmtId="38" fontId="25" fillId="0" borderId="6" xfId="4" applyFont="1" applyBorder="1" applyAlignment="1">
      <alignment vertical="center" shrinkToFit="1"/>
    </xf>
    <xf numFmtId="187" fontId="25" fillId="0" borderId="152" xfId="4" applyNumberFormat="1" applyFont="1" applyBorder="1" applyAlignment="1">
      <alignment vertical="center" shrinkToFit="1"/>
    </xf>
    <xf numFmtId="38" fontId="25" fillId="0" borderId="8" xfId="4" applyFont="1" applyBorder="1" applyAlignment="1">
      <alignment vertical="center" shrinkToFit="1"/>
    </xf>
    <xf numFmtId="187" fontId="25" fillId="0" borderId="159" xfId="4" applyNumberFormat="1" applyFont="1" applyBorder="1" applyAlignment="1">
      <alignment vertical="center" shrinkToFit="1"/>
    </xf>
    <xf numFmtId="38" fontId="25" fillId="0" borderId="12" xfId="4" applyFont="1" applyBorder="1" applyAlignment="1">
      <alignment vertical="center" shrinkToFit="1"/>
    </xf>
    <xf numFmtId="187" fontId="25" fillId="0" borderId="151" xfId="4" applyNumberFormat="1" applyFont="1" applyBorder="1" applyAlignment="1">
      <alignment vertical="center" shrinkToFit="1"/>
    </xf>
    <xf numFmtId="38" fontId="25" fillId="0" borderId="3" xfId="4" applyFont="1" applyBorder="1" applyAlignment="1">
      <alignment vertical="center" shrinkToFit="1"/>
    </xf>
    <xf numFmtId="187" fontId="25" fillId="0" borderId="25" xfId="4" applyNumberFormat="1" applyFont="1" applyBorder="1" applyAlignment="1">
      <alignment vertical="center" shrinkToFit="1"/>
    </xf>
    <xf numFmtId="38" fontId="25" fillId="0" borderId="23" xfId="4" applyFont="1" applyBorder="1" applyAlignment="1">
      <alignment vertical="center" shrinkToFit="1"/>
    </xf>
    <xf numFmtId="38" fontId="25" fillId="0" borderId="141" xfId="4" applyFont="1" applyBorder="1" applyAlignment="1">
      <alignment vertical="center" shrinkToFit="1"/>
    </xf>
    <xf numFmtId="38" fontId="25" fillId="0" borderId="4" xfId="4" applyFont="1" applyBorder="1" applyAlignment="1">
      <alignment vertical="center" shrinkToFit="1"/>
    </xf>
    <xf numFmtId="38" fontId="25" fillId="0" borderId="68" xfId="4" applyFont="1" applyBorder="1" applyAlignment="1">
      <alignment vertical="center" shrinkToFit="1"/>
    </xf>
    <xf numFmtId="38" fontId="25" fillId="0" borderId="138" xfId="4" applyFont="1" applyBorder="1" applyAlignment="1">
      <alignment vertical="center" shrinkToFit="1"/>
    </xf>
    <xf numFmtId="38" fontId="25" fillId="0" borderId="7" xfId="4" applyFont="1" applyBorder="1" applyAlignment="1">
      <alignment vertical="center" shrinkToFit="1"/>
    </xf>
    <xf numFmtId="187" fontId="25" fillId="0" borderId="139" xfId="4" applyNumberFormat="1" applyFont="1" applyBorder="1" applyAlignment="1">
      <alignment vertical="center" shrinkToFit="1"/>
    </xf>
    <xf numFmtId="38" fontId="25" fillId="0" borderId="14" xfId="4" applyFont="1" applyBorder="1" applyAlignment="1">
      <alignment vertical="center" shrinkToFit="1"/>
    </xf>
    <xf numFmtId="38" fontId="25" fillId="0" borderId="86" xfId="4" applyFont="1" applyBorder="1" applyAlignment="1">
      <alignment vertical="center" shrinkToFit="1"/>
    </xf>
    <xf numFmtId="38" fontId="25" fillId="0" borderId="9" xfId="4" applyFont="1" applyBorder="1" applyAlignment="1">
      <alignment vertical="center" shrinkToFit="1"/>
    </xf>
    <xf numFmtId="187" fontId="25" fillId="0" borderId="169" xfId="4" applyNumberFormat="1" applyFont="1" applyBorder="1" applyAlignment="1">
      <alignment vertical="center" shrinkToFit="1"/>
    </xf>
    <xf numFmtId="38" fontId="25" fillId="0" borderId="14" xfId="4" applyFont="1" applyFill="1" applyBorder="1" applyAlignment="1">
      <alignment vertical="center" shrinkToFit="1"/>
    </xf>
    <xf numFmtId="38" fontId="25" fillId="0" borderId="86" xfId="4" applyFont="1" applyFill="1" applyBorder="1" applyAlignment="1">
      <alignment vertical="center" shrinkToFit="1"/>
    </xf>
    <xf numFmtId="38" fontId="25" fillId="0" borderId="87" xfId="4" applyFont="1" applyFill="1" applyBorder="1" applyAlignment="1">
      <alignment vertical="center" shrinkToFit="1"/>
    </xf>
    <xf numFmtId="38" fontId="25" fillId="0" borderId="96" xfId="4" applyFont="1" applyBorder="1" applyAlignment="1">
      <alignment vertical="center" shrinkToFit="1"/>
    </xf>
    <xf numFmtId="38" fontId="25" fillId="0" borderId="203" xfId="4" applyFont="1" applyBorder="1" applyAlignment="1">
      <alignment vertical="center" shrinkToFit="1"/>
    </xf>
    <xf numFmtId="38" fontId="25" fillId="0" borderId="13" xfId="4" applyFont="1" applyBorder="1" applyAlignment="1">
      <alignment vertical="center" shrinkToFit="1"/>
    </xf>
    <xf numFmtId="187" fontId="25" fillId="0" borderId="136" xfId="4" applyNumberFormat="1" applyFont="1" applyBorder="1" applyAlignment="1">
      <alignment vertical="center" shrinkToFit="1"/>
    </xf>
    <xf numFmtId="187" fontId="25" fillId="0" borderId="100" xfId="4" applyNumberFormat="1" applyFont="1" applyBorder="1" applyAlignment="1">
      <alignment vertical="center" shrinkToFit="1"/>
    </xf>
    <xf numFmtId="187" fontId="25" fillId="0" borderId="174" xfId="4" applyNumberFormat="1" applyFont="1" applyBorder="1" applyAlignment="1">
      <alignment vertical="center" shrinkToFit="1"/>
    </xf>
    <xf numFmtId="187" fontId="25" fillId="0" borderId="122" xfId="4" applyNumberFormat="1" applyFont="1" applyBorder="1" applyAlignment="1">
      <alignment vertical="center" shrinkToFit="1"/>
    </xf>
    <xf numFmtId="187" fontId="25" fillId="0" borderId="49" xfId="4" applyNumberFormat="1" applyFont="1" applyBorder="1" applyAlignment="1">
      <alignment vertical="center" shrinkToFit="1"/>
    </xf>
    <xf numFmtId="187" fontId="15" fillId="0" borderId="0" xfId="4" applyNumberFormat="1" applyFont="1" applyAlignment="1">
      <alignment vertical="center"/>
    </xf>
    <xf numFmtId="38" fontId="14" fillId="0" borderId="0" xfId="4" applyFont="1" applyFill="1" applyAlignment="1">
      <alignment vertical="center"/>
    </xf>
    <xf numFmtId="38" fontId="0" fillId="0" borderId="0" xfId="4" applyFont="1" applyFill="1" applyAlignment="1">
      <alignment vertical="center"/>
    </xf>
    <xf numFmtId="38" fontId="28" fillId="0" borderId="0" xfId="4" applyFont="1" applyFill="1" applyAlignment="1">
      <alignment vertical="center"/>
    </xf>
    <xf numFmtId="38" fontId="28" fillId="0" borderId="0" xfId="4" applyFont="1" applyFill="1" applyAlignment="1">
      <alignment horizontal="right" vertical="center"/>
    </xf>
    <xf numFmtId="38" fontId="22" fillId="0" borderId="0" xfId="4" applyFont="1" applyFill="1" applyAlignment="1">
      <alignment vertical="center"/>
    </xf>
    <xf numFmtId="38" fontId="15" fillId="0" borderId="0" xfId="4" applyFont="1" applyFill="1" applyAlignment="1">
      <alignment vertical="center"/>
    </xf>
    <xf numFmtId="38" fontId="15" fillId="0" borderId="0" xfId="4" applyFont="1" applyFill="1" applyAlignment="1">
      <alignment horizontal="right" vertical="center"/>
    </xf>
    <xf numFmtId="38" fontId="15" fillId="0" borderId="66" xfId="4" applyFont="1" applyFill="1" applyBorder="1" applyAlignment="1">
      <alignment horizontal="right" vertical="center"/>
    </xf>
    <xf numFmtId="38" fontId="15" fillId="0" borderId="79" xfId="4" applyFont="1" applyFill="1" applyBorder="1" applyAlignment="1">
      <alignment vertical="center"/>
    </xf>
    <xf numFmtId="38" fontId="20" fillId="0" borderId="219" xfId="4" applyFont="1" applyFill="1" applyBorder="1" applyAlignment="1">
      <alignment vertical="center"/>
    </xf>
    <xf numFmtId="38" fontId="20" fillId="0" borderId="24" xfId="4" applyFont="1" applyBorder="1" applyAlignment="1">
      <alignment vertical="center"/>
    </xf>
    <xf numFmtId="38" fontId="20" fillId="0" borderId="25" xfId="4" applyFont="1" applyBorder="1" applyAlignment="1">
      <alignment vertical="center"/>
    </xf>
    <xf numFmtId="38" fontId="20" fillId="0" borderId="57" xfId="4" applyFont="1" applyFill="1" applyBorder="1" applyAlignment="1">
      <alignment vertical="center"/>
    </xf>
    <xf numFmtId="38" fontId="20" fillId="0" borderId="220" xfId="4" applyFont="1" applyFill="1" applyBorder="1" applyAlignment="1">
      <alignment vertical="center"/>
    </xf>
    <xf numFmtId="38" fontId="20" fillId="0" borderId="46" xfId="4" applyFont="1" applyFill="1" applyBorder="1" applyAlignment="1">
      <alignment vertical="center"/>
    </xf>
    <xf numFmtId="38" fontId="20" fillId="0" borderId="103" xfId="4" applyFont="1" applyFill="1" applyBorder="1" applyAlignment="1">
      <alignment vertical="center"/>
    </xf>
    <xf numFmtId="38" fontId="20" fillId="0" borderId="221" xfId="4" applyFont="1" applyFill="1" applyBorder="1" applyAlignment="1">
      <alignment vertical="center"/>
    </xf>
    <xf numFmtId="38" fontId="20" fillId="0" borderId="222" xfId="4" applyFont="1" applyFill="1" applyBorder="1" applyAlignment="1">
      <alignment vertical="center"/>
    </xf>
    <xf numFmtId="38" fontId="20" fillId="0" borderId="223" xfId="4" applyFont="1" applyFill="1" applyBorder="1" applyAlignment="1">
      <alignment vertical="center"/>
    </xf>
    <xf numFmtId="38" fontId="20" fillId="0" borderId="224" xfId="4" applyFont="1" applyFill="1" applyBorder="1" applyAlignment="1">
      <alignment vertical="center"/>
    </xf>
    <xf numFmtId="38" fontId="20" fillId="0" borderId="225" xfId="4" applyFont="1" applyFill="1" applyBorder="1" applyAlignment="1">
      <alignment vertical="center"/>
    </xf>
    <xf numFmtId="38" fontId="20" fillId="0" borderId="52" xfId="4" applyFont="1" applyFill="1" applyBorder="1" applyAlignment="1">
      <alignment vertical="center"/>
    </xf>
    <xf numFmtId="38" fontId="20" fillId="0" borderId="33" xfId="4" applyFont="1" applyFill="1" applyBorder="1" applyAlignment="1">
      <alignment vertical="center"/>
    </xf>
    <xf numFmtId="38" fontId="20" fillId="0" borderId="48" xfId="4" applyFont="1" applyFill="1" applyBorder="1" applyAlignment="1">
      <alignment vertical="center"/>
    </xf>
    <xf numFmtId="38" fontId="20" fillId="0" borderId="4" xfId="4" applyFont="1" applyFill="1" applyBorder="1" applyAlignment="1">
      <alignment vertical="center"/>
    </xf>
    <xf numFmtId="38" fontId="20" fillId="0" borderId="24" xfId="4" applyFont="1" applyFill="1" applyBorder="1" applyAlignment="1">
      <alignment vertical="center"/>
    </xf>
    <xf numFmtId="38" fontId="20" fillId="0" borderId="25" xfId="4" applyFont="1" applyFill="1" applyBorder="1" applyAlignment="1">
      <alignment vertical="center"/>
    </xf>
    <xf numFmtId="38" fontId="20" fillId="0" borderId="122" xfId="4" applyFont="1" applyFill="1" applyBorder="1" applyAlignment="1">
      <alignment vertical="center"/>
    </xf>
    <xf numFmtId="38" fontId="20" fillId="0" borderId="39" xfId="4" applyFont="1" applyFill="1" applyBorder="1" applyAlignment="1">
      <alignment vertical="center"/>
    </xf>
    <xf numFmtId="38" fontId="20" fillId="0" borderId="49" xfId="4" applyFont="1" applyFill="1" applyBorder="1" applyAlignment="1">
      <alignment vertical="center"/>
    </xf>
    <xf numFmtId="38" fontId="20" fillId="0" borderId="175" xfId="4" applyFont="1" applyFill="1" applyBorder="1" applyAlignment="1">
      <alignment vertical="center"/>
    </xf>
    <xf numFmtId="38" fontId="20" fillId="0" borderId="107" xfId="4" applyFont="1" applyFill="1" applyBorder="1" applyAlignment="1">
      <alignment vertical="center"/>
    </xf>
    <xf numFmtId="38" fontId="20" fillId="0" borderId="29" xfId="4" applyFont="1" applyFill="1" applyBorder="1" applyAlignment="1">
      <alignment vertical="center"/>
    </xf>
    <xf numFmtId="38" fontId="20" fillId="0" borderId="34" xfId="4" applyFont="1" applyFill="1" applyBorder="1" applyAlignment="1">
      <alignment vertical="center"/>
    </xf>
    <xf numFmtId="38" fontId="20" fillId="0" borderId="47" xfId="4" applyFont="1" applyFill="1" applyBorder="1" applyAlignment="1">
      <alignment vertical="center"/>
    </xf>
    <xf numFmtId="38" fontId="20" fillId="0" borderId="59" xfId="4" applyFont="1" applyFill="1" applyBorder="1" applyAlignment="1">
      <alignment vertical="center"/>
    </xf>
    <xf numFmtId="38" fontId="20" fillId="0" borderId="79" xfId="4" applyFont="1" applyFill="1" applyBorder="1" applyAlignment="1">
      <alignment vertical="center"/>
    </xf>
    <xf numFmtId="38" fontId="20" fillId="0" borderId="62" xfId="4" applyFont="1" applyFill="1" applyBorder="1" applyAlignment="1">
      <alignment vertical="center"/>
    </xf>
    <xf numFmtId="38" fontId="20" fillId="0" borderId="38" xfId="4" applyFont="1" applyFill="1" applyBorder="1" applyAlignment="1">
      <alignment vertical="center"/>
    </xf>
    <xf numFmtId="38" fontId="20" fillId="0" borderId="40" xfId="4" applyFont="1" applyFill="1" applyBorder="1" applyAlignment="1">
      <alignment vertical="center"/>
    </xf>
    <xf numFmtId="38" fontId="20" fillId="0" borderId="64" xfId="4" applyFont="1" applyFill="1" applyBorder="1" applyAlignment="1">
      <alignment vertical="center"/>
    </xf>
    <xf numFmtId="38" fontId="15" fillId="0" borderId="0" xfId="4" applyFont="1" applyFill="1" applyBorder="1" applyAlignment="1">
      <alignment vertical="center"/>
    </xf>
    <xf numFmtId="38" fontId="5" fillId="0" borderId="0" xfId="4" applyFill="1" applyAlignment="1">
      <alignment vertical="center"/>
    </xf>
    <xf numFmtId="38" fontId="20" fillId="0" borderId="20" xfId="4" applyFont="1" applyFill="1" applyBorder="1" applyAlignment="1">
      <alignment vertical="center"/>
    </xf>
    <xf numFmtId="38" fontId="20" fillId="0" borderId="226" xfId="4" applyFont="1" applyFill="1" applyBorder="1" applyAlignment="1">
      <alignment vertical="center"/>
    </xf>
    <xf numFmtId="38" fontId="20" fillId="0" borderId="17" xfId="4" applyFont="1" applyFill="1" applyBorder="1" applyAlignment="1">
      <alignment vertical="center"/>
    </xf>
    <xf numFmtId="38" fontId="20" fillId="0" borderId="19" xfId="4" applyFont="1" applyFill="1" applyBorder="1" applyAlignment="1">
      <alignment vertical="center"/>
    </xf>
    <xf numFmtId="38" fontId="20" fillId="0" borderId="131" xfId="4" applyFont="1" applyFill="1" applyBorder="1" applyAlignment="1">
      <alignment vertical="center"/>
    </xf>
    <xf numFmtId="38" fontId="20" fillId="0" borderId="73" xfId="4" applyFont="1" applyFill="1" applyBorder="1" applyAlignment="1">
      <alignment vertical="center"/>
    </xf>
    <xf numFmtId="38" fontId="20" fillId="0" borderId="44" xfId="4" applyFont="1" applyFill="1" applyBorder="1" applyAlignment="1">
      <alignment vertical="center"/>
    </xf>
    <xf numFmtId="38" fontId="20" fillId="0" borderId="35" xfId="4" applyFont="1" applyFill="1" applyBorder="1" applyAlignment="1">
      <alignment vertical="center"/>
    </xf>
    <xf numFmtId="38" fontId="20" fillId="0" borderId="45" xfId="4" applyFont="1" applyFill="1" applyBorder="1" applyAlignment="1">
      <alignment vertical="center"/>
    </xf>
    <xf numFmtId="38" fontId="20" fillId="0" borderId="227" xfId="4" applyFont="1" applyFill="1" applyBorder="1" applyAlignment="1">
      <alignment vertical="center"/>
    </xf>
    <xf numFmtId="38" fontId="20" fillId="0" borderId="60" xfId="4" applyFont="1" applyFill="1" applyBorder="1" applyAlignment="1">
      <alignment vertical="center"/>
    </xf>
    <xf numFmtId="38" fontId="22" fillId="0" borderId="0" xfId="4" applyFont="1" applyFill="1" applyBorder="1" applyAlignment="1">
      <alignment vertical="center"/>
    </xf>
    <xf numFmtId="38" fontId="20" fillId="0" borderId="61" xfId="4" applyFont="1" applyFill="1" applyBorder="1" applyAlignment="1">
      <alignment vertical="center"/>
    </xf>
    <xf numFmtId="38" fontId="0" fillId="0" borderId="0" xfId="4" applyFont="1" applyAlignment="1">
      <alignment vertical="center"/>
    </xf>
    <xf numFmtId="38" fontId="15" fillId="0" borderId="65" xfId="4" applyFont="1" applyBorder="1" applyAlignment="1">
      <alignment vertical="center"/>
    </xf>
    <xf numFmtId="38" fontId="15" fillId="0" borderId="51" xfId="4" applyFont="1" applyBorder="1" applyAlignment="1">
      <alignment horizontal="right" vertical="center"/>
    </xf>
    <xf numFmtId="38" fontId="15" fillId="0" borderId="26" xfId="4" applyFont="1" applyBorder="1" applyAlignment="1">
      <alignment vertical="center"/>
    </xf>
    <xf numFmtId="38" fontId="15" fillId="0" borderId="52" xfId="4" applyFont="1" applyBorder="1" applyAlignment="1">
      <alignment vertical="center"/>
    </xf>
    <xf numFmtId="38" fontId="15" fillId="0" borderId="31" xfId="4" applyFont="1" applyBorder="1" applyAlignment="1">
      <alignment horizontal="center" vertical="center"/>
    </xf>
    <xf numFmtId="38" fontId="15" fillId="0" borderId="138" xfId="4" applyFont="1" applyBorder="1" applyAlignment="1">
      <alignment vertical="center"/>
    </xf>
    <xf numFmtId="38" fontId="15" fillId="0" borderId="68" xfId="4" applyFont="1" applyBorder="1" applyAlignment="1">
      <alignment vertical="center"/>
    </xf>
    <xf numFmtId="38" fontId="15" fillId="0" borderId="172" xfId="4" applyFont="1" applyBorder="1" applyAlignment="1">
      <alignment vertical="center"/>
    </xf>
    <xf numFmtId="38" fontId="15" fillId="0" borderId="36" xfId="4" applyFont="1" applyBorder="1" applyAlignment="1">
      <alignment horizontal="center" vertical="center"/>
    </xf>
    <xf numFmtId="187" fontId="15" fillId="0" borderId="86" xfId="4" applyNumberFormat="1" applyFont="1" applyBorder="1" applyAlignment="1">
      <alignment vertical="center"/>
    </xf>
    <xf numFmtId="187" fontId="15" fillId="0" borderId="14" xfId="4" applyNumberFormat="1" applyFont="1" applyBorder="1" applyAlignment="1">
      <alignment vertical="center"/>
    </xf>
    <xf numFmtId="187" fontId="15" fillId="0" borderId="113" xfId="4" applyNumberFormat="1" applyFont="1" applyBorder="1" applyAlignment="1">
      <alignment vertical="center"/>
    </xf>
    <xf numFmtId="38" fontId="15" fillId="0" borderId="53" xfId="4" applyFont="1" applyBorder="1" applyAlignment="1">
      <alignment horizontal="center" vertical="center"/>
    </xf>
    <xf numFmtId="187" fontId="15" fillId="0" borderId="96" xfId="4" applyNumberFormat="1" applyFont="1" applyBorder="1" applyAlignment="1">
      <alignment vertical="center"/>
    </xf>
    <xf numFmtId="187" fontId="15" fillId="0" borderId="203" xfId="4" applyNumberFormat="1" applyFont="1" applyBorder="1" applyAlignment="1">
      <alignment vertical="center"/>
    </xf>
    <xf numFmtId="187" fontId="15" fillId="0" borderId="118" xfId="4" applyNumberFormat="1" applyFont="1" applyBorder="1" applyAlignment="1">
      <alignment vertical="center"/>
    </xf>
    <xf numFmtId="38" fontId="15" fillId="0" borderId="114" xfId="4" applyFont="1" applyBorder="1" applyAlignment="1">
      <alignment horizontal="center" vertical="center"/>
    </xf>
    <xf numFmtId="187" fontId="15" fillId="0" borderId="89" xfId="4" applyNumberFormat="1" applyFont="1" applyBorder="1" applyAlignment="1">
      <alignment vertical="center"/>
    </xf>
    <xf numFmtId="187" fontId="15" fillId="0" borderId="161" xfId="4" applyNumberFormat="1" applyFont="1" applyBorder="1" applyAlignment="1">
      <alignment vertical="center"/>
    </xf>
    <xf numFmtId="187" fontId="15" fillId="0" borderId="184" xfId="4" applyNumberFormat="1" applyFont="1" applyBorder="1" applyAlignment="1">
      <alignment vertical="center"/>
    </xf>
    <xf numFmtId="38" fontId="15" fillId="0" borderId="86" xfId="4" applyFont="1" applyFill="1" applyBorder="1" applyAlignment="1">
      <alignment vertical="center"/>
    </xf>
    <xf numFmtId="38" fontId="15" fillId="0" borderId="14" xfId="4" applyFont="1" applyFill="1" applyBorder="1" applyAlignment="1">
      <alignment vertical="center"/>
    </xf>
    <xf numFmtId="38" fontId="15" fillId="0" borderId="113" xfId="4" applyFont="1" applyFill="1" applyBorder="1" applyAlignment="1">
      <alignment vertical="center"/>
    </xf>
    <xf numFmtId="38" fontId="15" fillId="2" borderId="138" xfId="4" applyFont="1" applyFill="1" applyBorder="1" applyAlignment="1">
      <alignment vertical="center"/>
    </xf>
    <xf numFmtId="38" fontId="15" fillId="2" borderId="68" xfId="4" applyFont="1" applyFill="1" applyBorder="1" applyAlignment="1">
      <alignment vertical="center"/>
    </xf>
    <xf numFmtId="38" fontId="15" fillId="2" borderId="172" xfId="4" applyFont="1" applyFill="1" applyBorder="1" applyAlignment="1">
      <alignment vertical="center"/>
    </xf>
    <xf numFmtId="187" fontId="15" fillId="2" borderId="86" xfId="4" applyNumberFormat="1" applyFont="1" applyFill="1" applyBorder="1" applyAlignment="1">
      <alignment vertical="center"/>
    </xf>
    <xf numFmtId="187" fontId="15" fillId="2" borderId="14" xfId="4" applyNumberFormat="1" applyFont="1" applyFill="1" applyBorder="1" applyAlignment="1">
      <alignment vertical="center"/>
    </xf>
    <xf numFmtId="187" fontId="15" fillId="2" borderId="113" xfId="4" applyNumberFormat="1" applyFont="1" applyFill="1" applyBorder="1" applyAlignment="1">
      <alignment vertical="center"/>
    </xf>
    <xf numFmtId="38" fontId="15" fillId="0" borderId="170" xfId="4" applyFont="1" applyBorder="1" applyAlignment="1">
      <alignment horizontal="center" vertical="center"/>
    </xf>
    <xf numFmtId="187" fontId="15" fillId="2" borderId="76" xfId="4" applyNumberFormat="1" applyFont="1" applyFill="1" applyBorder="1" applyAlignment="1">
      <alignment vertical="center"/>
    </xf>
    <xf numFmtId="187" fontId="15" fillId="2" borderId="228" xfId="4" applyNumberFormat="1" applyFont="1" applyFill="1" applyBorder="1" applyAlignment="1">
      <alignment vertical="center"/>
    </xf>
    <xf numFmtId="187" fontId="15" fillId="2" borderId="78" xfId="4" applyNumberFormat="1" applyFont="1" applyFill="1" applyBorder="1" applyAlignment="1">
      <alignment vertical="center"/>
    </xf>
    <xf numFmtId="0" fontId="14" fillId="0" borderId="0" xfId="1" applyFont="1"/>
    <xf numFmtId="0" fontId="31" fillId="0" borderId="0" xfId="1" applyFont="1"/>
    <xf numFmtId="0" fontId="5" fillId="0" borderId="0" xfId="1" applyAlignment="1">
      <alignment horizontal="right"/>
    </xf>
    <xf numFmtId="0" fontId="5" fillId="0" borderId="0" xfId="1" applyAlignment="1">
      <alignment vertical="top" textRotation="255"/>
    </xf>
    <xf numFmtId="0" fontId="15" fillId="0" borderId="205" xfId="1" quotePrefix="1" applyFont="1" applyBorder="1" applyAlignment="1">
      <alignment horizontal="center" vertical="center" shrinkToFit="1"/>
    </xf>
    <xf numFmtId="0" fontId="15" fillId="0" borderId="254" xfId="1" quotePrefix="1" applyFont="1" applyBorder="1" applyAlignment="1">
      <alignment horizontal="center" vertical="top" textRotation="255"/>
    </xf>
    <xf numFmtId="0" fontId="15" fillId="0" borderId="95" xfId="1" quotePrefix="1" applyFont="1" applyBorder="1" applyAlignment="1">
      <alignment horizontal="center" vertical="distributed" textRotation="255" shrinkToFit="1"/>
    </xf>
    <xf numFmtId="0" fontId="15" fillId="0" borderId="96" xfId="1" quotePrefix="1" applyFont="1" applyBorder="1" applyAlignment="1">
      <alignment horizontal="center" vertical="distributed" textRotation="255" shrinkToFit="1"/>
    </xf>
    <xf numFmtId="0" fontId="15" fillId="0" borderId="97" xfId="1" quotePrefix="1" applyFont="1" applyBorder="1" applyAlignment="1">
      <alignment horizontal="center" vertical="top" textRotation="255" shrinkToFit="1"/>
    </xf>
    <xf numFmtId="0" fontId="15" fillId="0" borderId="121" xfId="1" quotePrefix="1" applyFont="1" applyBorder="1" applyAlignment="1">
      <alignment horizontal="center" vertical="distributed" textRotation="255" shrinkToFit="1"/>
    </xf>
    <xf numFmtId="0" fontId="15" fillId="0" borderId="12" xfId="1" quotePrefix="1" applyFont="1" applyBorder="1" applyAlignment="1">
      <alignment horizontal="center" vertical="top" textRotation="255" shrinkToFit="1"/>
    </xf>
    <xf numFmtId="0" fontId="15" fillId="0" borderId="118" xfId="1" quotePrefix="1" applyFont="1" applyBorder="1" applyAlignment="1">
      <alignment horizontal="center" vertical="top" textRotation="255" shrinkToFit="1"/>
    </xf>
    <xf numFmtId="49" fontId="15" fillId="0" borderId="216" xfId="1" applyNumberFormat="1" applyFont="1" applyBorder="1" applyAlignment="1">
      <alignment horizontal="center" vertical="center"/>
    </xf>
    <xf numFmtId="184" fontId="29" fillId="0" borderId="140" xfId="1" applyNumberFormat="1" applyFont="1" applyBorder="1" applyAlignment="1">
      <alignment vertical="center" shrinkToFit="1"/>
    </xf>
    <xf numFmtId="184" fontId="15" fillId="0" borderId="141" xfId="1" applyNumberFormat="1" applyFont="1" applyBorder="1" applyAlignment="1">
      <alignment vertical="center" shrinkToFit="1"/>
    </xf>
    <xf numFmtId="189" fontId="22" fillId="0" borderId="153" xfId="1" applyNumberFormat="1" applyFont="1" applyBorder="1" applyAlignment="1">
      <alignment vertical="center" shrinkToFit="1"/>
    </xf>
    <xf numFmtId="184" fontId="29" fillId="0" borderId="142" xfId="1" applyNumberFormat="1" applyFont="1" applyBorder="1" applyAlignment="1">
      <alignment vertical="center" shrinkToFit="1"/>
    </xf>
    <xf numFmtId="189" fontId="22" fillId="0" borderId="3" xfId="1" applyNumberFormat="1" applyFont="1" applyBorder="1" applyAlignment="1">
      <alignment vertical="center" shrinkToFit="1"/>
    </xf>
    <xf numFmtId="184" fontId="15" fillId="0" borderId="140" xfId="1" applyNumberFormat="1" applyFont="1" applyBorder="1" applyAlignment="1">
      <alignment vertical="center" shrinkToFit="1"/>
    </xf>
    <xf numFmtId="184" fontId="15" fillId="0" borderId="142" xfId="1" applyNumberFormat="1" applyFont="1" applyBorder="1" applyAlignment="1">
      <alignment vertical="center" shrinkToFit="1"/>
    </xf>
    <xf numFmtId="189" fontId="22" fillId="0" borderId="173" xfId="1" applyNumberFormat="1" applyFont="1" applyBorder="1" applyAlignment="1">
      <alignment vertical="center" shrinkToFit="1"/>
    </xf>
    <xf numFmtId="49" fontId="15" fillId="0" borderId="204" xfId="1" applyNumberFormat="1" applyFont="1" applyBorder="1" applyAlignment="1">
      <alignment horizontal="center" vertical="center"/>
    </xf>
    <xf numFmtId="184" fontId="29" fillId="0" borderId="99" xfId="1" applyNumberFormat="1" applyFont="1" applyBorder="1" applyAlignment="1">
      <alignment vertical="center" shrinkToFit="1"/>
    </xf>
    <xf numFmtId="184" fontId="15" fillId="0" borderId="100" xfId="1" applyNumberFormat="1" applyFont="1" applyBorder="1" applyAlignment="1">
      <alignment vertical="center" shrinkToFit="1"/>
    </xf>
    <xf numFmtId="189" fontId="22" fillId="0" borderId="102" xfId="1" applyNumberFormat="1" applyFont="1" applyBorder="1" applyAlignment="1">
      <alignment vertical="center" shrinkToFit="1"/>
    </xf>
    <xf numFmtId="184" fontId="15" fillId="0" borderId="99" xfId="1" applyNumberFormat="1" applyFont="1" applyBorder="1" applyAlignment="1">
      <alignment vertical="center" shrinkToFit="1"/>
    </xf>
    <xf numFmtId="189" fontId="22" fillId="0" borderId="123" xfId="1" applyNumberFormat="1" applyFont="1" applyBorder="1" applyAlignment="1">
      <alignment vertical="center" shrinkToFit="1"/>
    </xf>
    <xf numFmtId="3" fontId="14" fillId="0" borderId="0" xfId="1" applyNumberFormat="1" applyFont="1"/>
    <xf numFmtId="0" fontId="5" fillId="4" borderId="5" xfId="1" applyFill="1" applyBorder="1"/>
    <xf numFmtId="0" fontId="11" fillId="4" borderId="6" xfId="1" applyFont="1" applyFill="1" applyBorder="1" applyAlignment="1">
      <alignment vertical="center"/>
    </xf>
    <xf numFmtId="0" fontId="5" fillId="4" borderId="7" xfId="1" applyFill="1" applyBorder="1" applyAlignment="1"/>
    <xf numFmtId="0" fontId="0" fillId="5" borderId="5" xfId="0" applyFill="1" applyBorder="1"/>
    <xf numFmtId="0" fontId="11" fillId="5" borderId="9" xfId="0" applyFont="1" applyFill="1" applyBorder="1" applyAlignment="1">
      <alignment vertical="center"/>
    </xf>
    <xf numFmtId="0" fontId="6" fillId="2" borderId="1" xfId="1" applyFont="1" applyFill="1" applyBorder="1" applyAlignment="1">
      <alignment horizontal="left" vertical="center"/>
    </xf>
    <xf numFmtId="0" fontId="8" fillId="2" borderId="1" xfId="1" applyFont="1" applyFill="1" applyBorder="1"/>
    <xf numFmtId="0" fontId="5" fillId="2" borderId="2" xfId="1" applyFill="1" applyBorder="1" applyAlignment="1">
      <alignment horizontal="center"/>
    </xf>
    <xf numFmtId="0" fontId="5" fillId="2" borderId="0" xfId="1" applyFill="1" applyAlignment="1"/>
    <xf numFmtId="0" fontId="10" fillId="2" borderId="5" xfId="2" applyFill="1" applyBorder="1"/>
    <xf numFmtId="0" fontId="11" fillId="2" borderId="8" xfId="1" applyFont="1" applyFill="1" applyBorder="1" applyAlignment="1">
      <alignment vertical="center"/>
    </xf>
    <xf numFmtId="0" fontId="11" fillId="2" borderId="9" xfId="0" applyFont="1" applyFill="1" applyBorder="1" applyAlignment="1">
      <alignment vertical="center"/>
    </xf>
    <xf numFmtId="0" fontId="12" fillId="2" borderId="8" xfId="1" applyFont="1" applyFill="1" applyBorder="1" applyAlignment="1"/>
    <xf numFmtId="0" fontId="11" fillId="2" borderId="9" xfId="0" applyFont="1" applyFill="1" applyBorder="1" applyAlignment="1">
      <alignment vertical="center" wrapText="1"/>
    </xf>
    <xf numFmtId="0" fontId="5" fillId="2" borderId="8" xfId="1" applyFill="1" applyBorder="1" applyAlignment="1"/>
    <xf numFmtId="0" fontId="11" fillId="2" borderId="9" xfId="0" applyFont="1" applyFill="1" applyBorder="1" applyAlignment="1">
      <alignment horizontal="left" vertical="center"/>
    </xf>
    <xf numFmtId="0" fontId="11" fillId="2" borderId="9" xfId="0" applyFont="1" applyFill="1" applyBorder="1" applyAlignment="1">
      <alignment horizontal="left" vertical="center" wrapText="1"/>
    </xf>
    <xf numFmtId="0" fontId="0" fillId="2" borderId="11" xfId="0" applyFill="1" applyBorder="1"/>
    <xf numFmtId="0" fontId="11" fillId="2" borderId="12" xfId="1" applyFont="1" applyFill="1" applyBorder="1" applyAlignment="1">
      <alignment vertical="center"/>
    </xf>
    <xf numFmtId="0" fontId="11" fillId="2" borderId="13" xfId="0" applyFont="1" applyFill="1" applyBorder="1" applyAlignment="1">
      <alignment horizontal="left" vertical="center"/>
    </xf>
    <xf numFmtId="0" fontId="11" fillId="5" borderId="8" xfId="0" applyFont="1" applyFill="1" applyBorder="1" applyAlignment="1">
      <alignment vertical="center"/>
    </xf>
    <xf numFmtId="0" fontId="0" fillId="3" borderId="5" xfId="0" applyFill="1" applyBorder="1"/>
    <xf numFmtId="0" fontId="11" fillId="3" borderId="8" xfId="1" applyFont="1" applyFill="1" applyBorder="1" applyAlignment="1">
      <alignment vertical="center"/>
    </xf>
    <xf numFmtId="0" fontId="5" fillId="3" borderId="9" xfId="1" applyFill="1" applyBorder="1" applyAlignment="1"/>
    <xf numFmtId="0" fontId="0" fillId="6" borderId="5" xfId="0" applyFill="1" applyBorder="1"/>
    <xf numFmtId="0" fontId="11" fillId="6" borderId="8" xfId="1" applyFont="1" applyFill="1" applyBorder="1" applyAlignment="1">
      <alignment vertical="center"/>
    </xf>
    <xf numFmtId="0" fontId="11" fillId="6" borderId="9" xfId="0" applyFont="1" applyFill="1" applyBorder="1" applyAlignment="1">
      <alignment vertical="center" wrapText="1"/>
    </xf>
    <xf numFmtId="0" fontId="0" fillId="7" borderId="5" xfId="0" applyFill="1" applyBorder="1"/>
    <xf numFmtId="0" fontId="11" fillId="7" borderId="8" xfId="1" applyFont="1" applyFill="1" applyBorder="1" applyAlignment="1">
      <alignment vertical="center"/>
    </xf>
    <xf numFmtId="0" fontId="11" fillId="7" borderId="9" xfId="0" applyFont="1" applyFill="1" applyBorder="1" applyAlignment="1">
      <alignment vertical="center" wrapText="1"/>
    </xf>
    <xf numFmtId="49" fontId="15" fillId="0" borderId="178" xfId="1" applyNumberFormat="1" applyFont="1" applyBorder="1" applyAlignment="1">
      <alignment horizontal="center" vertical="center"/>
    </xf>
    <xf numFmtId="184" fontId="29" fillId="0" borderId="104" xfId="1" applyNumberFormat="1" applyFont="1" applyBorder="1" applyAlignment="1">
      <alignment vertical="center" shrinkToFit="1"/>
    </xf>
    <xf numFmtId="184" fontId="15" fillId="0" borderId="28" xfId="1" applyNumberFormat="1" applyFont="1" applyBorder="1" applyAlignment="1">
      <alignment vertical="center" shrinkToFit="1"/>
    </xf>
    <xf numFmtId="189" fontId="22" fillId="0" borderId="105" xfId="1" applyNumberFormat="1" applyFont="1" applyBorder="1" applyAlignment="1">
      <alignment vertical="center" shrinkToFit="1"/>
    </xf>
    <xf numFmtId="189" fontId="22" fillId="0" borderId="106" xfId="1" applyNumberFormat="1" applyFont="1" applyBorder="1" applyAlignment="1">
      <alignment vertical="center" shrinkToFit="1"/>
    </xf>
    <xf numFmtId="184" fontId="15" fillId="0" borderId="104" xfId="1" applyNumberFormat="1" applyFont="1" applyBorder="1" applyAlignment="1">
      <alignment vertical="center" shrinkToFit="1"/>
    </xf>
    <xf numFmtId="189" fontId="22" fillId="0" borderId="165" xfId="1" applyNumberFormat="1" applyFont="1" applyBorder="1" applyAlignment="1">
      <alignment vertical="center" shrinkToFit="1"/>
    </xf>
    <xf numFmtId="184" fontId="15" fillId="0" borderId="58" xfId="4" applyNumberFormat="1" applyFont="1" applyBorder="1" applyAlignment="1"/>
    <xf numFmtId="184" fontId="15" fillId="0" borderId="0" xfId="4" applyNumberFormat="1" applyFont="1" applyBorder="1" applyAlignment="1"/>
    <xf numFmtId="184" fontId="15" fillId="0" borderId="161" xfId="4" applyNumberFormat="1" applyFont="1" applyBorder="1" applyAlignment="1"/>
    <xf numFmtId="184" fontId="15" fillId="0" borderId="70" xfId="4" applyNumberFormat="1" applyFont="1" applyBorder="1" applyAlignment="1"/>
    <xf numFmtId="184" fontId="15" fillId="0" borderId="1" xfId="4" applyNumberFormat="1" applyFont="1" applyBorder="1" applyAlignment="1"/>
    <xf numFmtId="184" fontId="15" fillId="0" borderId="128" xfId="4" applyNumberFormat="1" applyFont="1" applyBorder="1" applyAlignment="1">
      <alignment horizontal="right" vertical="center"/>
    </xf>
    <xf numFmtId="184" fontId="15" fillId="0" borderId="61" xfId="4" applyNumberFormat="1" applyFont="1" applyBorder="1" applyAlignment="1"/>
    <xf numFmtId="38" fontId="33" fillId="0" borderId="0" xfId="4" applyFont="1" applyAlignment="1">
      <alignment vertical="center"/>
    </xf>
    <xf numFmtId="38" fontId="34" fillId="0" borderId="0" xfId="4" applyFont="1" applyAlignment="1">
      <alignment vertical="center"/>
    </xf>
    <xf numFmtId="38" fontId="35" fillId="0" borderId="0" xfId="4" applyFont="1" applyAlignment="1">
      <alignment vertical="center"/>
    </xf>
    <xf numFmtId="38" fontId="34" fillId="0" borderId="137" xfId="4" applyFont="1" applyBorder="1" applyAlignment="1">
      <alignment vertical="center" shrinkToFit="1"/>
    </xf>
    <xf numFmtId="38" fontId="34" fillId="0" borderId="138" xfId="4" applyFont="1" applyBorder="1" applyAlignment="1">
      <alignment vertical="center" shrinkToFit="1"/>
    </xf>
    <xf numFmtId="38" fontId="34" fillId="0" borderId="6" xfId="4" applyFont="1" applyBorder="1" applyAlignment="1">
      <alignment vertical="center" shrinkToFit="1"/>
    </xf>
    <xf numFmtId="38" fontId="34" fillId="0" borderId="31" xfId="4" applyFont="1" applyBorder="1" applyAlignment="1">
      <alignment vertical="center" shrinkToFit="1"/>
    </xf>
    <xf numFmtId="38" fontId="34" fillId="0" borderId="85" xfId="4" applyFont="1" applyBorder="1" applyAlignment="1">
      <alignment vertical="center" shrinkToFit="1"/>
    </xf>
    <xf numFmtId="38" fontId="34" fillId="0" borderId="86" xfId="4" applyFont="1" applyBorder="1" applyAlignment="1">
      <alignment vertical="center" shrinkToFit="1"/>
    </xf>
    <xf numFmtId="38" fontId="34" fillId="0" borderId="8" xfId="4" applyFont="1" applyBorder="1" applyAlignment="1">
      <alignment vertical="center" shrinkToFit="1"/>
    </xf>
    <xf numFmtId="38" fontId="34" fillId="0" borderId="36" xfId="4" applyFont="1" applyBorder="1" applyAlignment="1">
      <alignment vertical="center" shrinkToFit="1"/>
    </xf>
    <xf numFmtId="38" fontId="34" fillId="0" borderId="169" xfId="4" applyFont="1" applyFill="1" applyBorder="1" applyAlignment="1">
      <alignment vertical="center" shrinkToFit="1"/>
    </xf>
    <xf numFmtId="38" fontId="34" fillId="0" borderId="95" xfId="4" applyFont="1" applyBorder="1" applyAlignment="1">
      <alignment vertical="center" shrinkToFit="1"/>
    </xf>
    <xf numFmtId="38" fontId="34" fillId="0" borderId="96" xfId="4" applyFont="1" applyBorder="1" applyAlignment="1">
      <alignment vertical="center" shrinkToFit="1"/>
    </xf>
    <xf numFmtId="38" fontId="34" fillId="0" borderId="97" xfId="4" applyFont="1" applyBorder="1" applyAlignment="1">
      <alignment vertical="center" shrinkToFit="1"/>
    </xf>
    <xf numFmtId="38" fontId="34" fillId="0" borderId="53" xfId="4" applyFont="1" applyBorder="1" applyAlignment="1">
      <alignment vertical="center" shrinkToFit="1"/>
    </xf>
    <xf numFmtId="38" fontId="34" fillId="0" borderId="88" xfId="4" applyFont="1" applyBorder="1" applyAlignment="1">
      <alignment vertical="center" shrinkToFit="1"/>
    </xf>
    <xf numFmtId="38" fontId="34" fillId="0" borderId="89" xfId="4" applyFont="1" applyBorder="1" applyAlignment="1">
      <alignment vertical="center" shrinkToFit="1"/>
    </xf>
    <xf numFmtId="38" fontId="34" fillId="0" borderId="196" xfId="4" applyFont="1" applyBorder="1" applyAlignment="1">
      <alignment vertical="center" shrinkToFit="1"/>
    </xf>
    <xf numFmtId="38" fontId="34" fillId="0" borderId="114" xfId="4" applyFont="1" applyBorder="1" applyAlignment="1">
      <alignment vertical="center" shrinkToFit="1"/>
    </xf>
    <xf numFmtId="38" fontId="34" fillId="0" borderId="198" xfId="4" applyFont="1" applyFill="1" applyBorder="1" applyAlignment="1">
      <alignment vertical="center" shrinkToFit="1"/>
    </xf>
    <xf numFmtId="38" fontId="34" fillId="0" borderId="12" xfId="4" applyFont="1" applyBorder="1" applyAlignment="1">
      <alignment vertical="center" shrinkToFit="1"/>
    </xf>
    <xf numFmtId="38" fontId="34" fillId="0" borderId="140" xfId="4" applyFont="1" applyBorder="1" applyAlignment="1">
      <alignment vertical="center" shrinkToFit="1"/>
    </xf>
    <xf numFmtId="38" fontId="34" fillId="0" borderId="141" xfId="4" applyFont="1" applyBorder="1" applyAlignment="1">
      <alignment vertical="center" shrinkToFit="1"/>
    </xf>
    <xf numFmtId="38" fontId="34" fillId="0" borderId="153" xfId="4" applyFont="1" applyBorder="1" applyAlignment="1">
      <alignment vertical="center" shrinkToFit="1"/>
    </xf>
    <xf numFmtId="38" fontId="34" fillId="0" borderId="24" xfId="4" applyFont="1" applyBorder="1" applyAlignment="1">
      <alignment vertical="center" shrinkToFit="1"/>
    </xf>
    <xf numFmtId="3" fontId="34" fillId="0" borderId="137" xfId="4" applyNumberFormat="1" applyFont="1" applyBorder="1" applyAlignment="1">
      <alignment vertical="center" shrinkToFit="1"/>
    </xf>
    <xf numFmtId="3" fontId="34" fillId="0" borderId="138" xfId="4" applyNumberFormat="1" applyFont="1" applyBorder="1" applyAlignment="1">
      <alignment vertical="center" shrinkToFit="1"/>
    </xf>
    <xf numFmtId="3" fontId="34" fillId="0" borderId="6" xfId="4" applyNumberFormat="1" applyFont="1" applyBorder="1" applyAlignment="1">
      <alignment vertical="center" shrinkToFit="1"/>
    </xf>
    <xf numFmtId="3" fontId="34" fillId="0" borderId="31" xfId="4" applyNumberFormat="1" applyFont="1" applyBorder="1" applyAlignment="1">
      <alignment vertical="center" shrinkToFit="1"/>
    </xf>
    <xf numFmtId="206" fontId="34" fillId="0" borderId="95" xfId="4" applyNumberFormat="1" applyFont="1" applyBorder="1" applyAlignment="1">
      <alignment vertical="center" shrinkToFit="1"/>
    </xf>
    <xf numFmtId="206" fontId="34" fillId="0" borderId="96" xfId="4" applyNumberFormat="1" applyFont="1" applyBorder="1" applyAlignment="1">
      <alignment vertical="center" shrinkToFit="1"/>
    </xf>
    <xf numFmtId="206" fontId="34" fillId="0" borderId="12" xfId="4" applyNumberFormat="1" applyFont="1" applyBorder="1" applyAlignment="1">
      <alignment vertical="center" shrinkToFit="1"/>
    </xf>
    <xf numFmtId="206" fontId="34" fillId="0" borderId="53" xfId="4" applyNumberFormat="1" applyFont="1" applyBorder="1" applyAlignment="1">
      <alignment vertical="center" shrinkToFit="1"/>
    </xf>
    <xf numFmtId="38" fontId="34" fillId="0" borderId="3" xfId="4" applyFont="1" applyBorder="1" applyAlignment="1">
      <alignment vertical="center" shrinkToFit="1"/>
    </xf>
    <xf numFmtId="38" fontId="34" fillId="0" borderId="143" xfId="4" applyFont="1" applyBorder="1" applyAlignment="1">
      <alignment vertical="center" shrinkToFit="1"/>
    </xf>
    <xf numFmtId="38" fontId="34" fillId="0" borderId="100" xfId="4" applyFont="1" applyBorder="1" applyAlignment="1">
      <alignment vertical="center" shrinkToFit="1"/>
    </xf>
    <xf numFmtId="38" fontId="34" fillId="0" borderId="102" xfId="4" applyFont="1" applyBorder="1" applyAlignment="1">
      <alignment vertical="center" shrinkToFit="1"/>
    </xf>
    <xf numFmtId="38" fontId="34" fillId="0" borderId="39" xfId="4" applyFont="1" applyBorder="1" applyAlignment="1">
      <alignment vertical="center" shrinkToFit="1"/>
    </xf>
    <xf numFmtId="38" fontId="20" fillId="0" borderId="66" xfId="4" applyFont="1" applyFill="1" applyBorder="1" applyAlignment="1">
      <alignment vertical="center"/>
    </xf>
    <xf numFmtId="38" fontId="20" fillId="0" borderId="51" xfId="4" applyFont="1" applyFill="1" applyBorder="1" applyAlignment="1">
      <alignment vertical="center"/>
    </xf>
    <xf numFmtId="38" fontId="20" fillId="0" borderId="42" xfId="4" applyFont="1" applyFill="1" applyBorder="1" applyAlignment="1">
      <alignment vertical="center"/>
    </xf>
    <xf numFmtId="38" fontId="20" fillId="0" borderId="147" xfId="4" applyFont="1" applyFill="1" applyBorder="1" applyAlignment="1">
      <alignment vertical="center"/>
    </xf>
    <xf numFmtId="38" fontId="20" fillId="0" borderId="55" xfId="4" applyFont="1" applyFill="1" applyBorder="1" applyAlignment="1">
      <alignment vertical="center"/>
    </xf>
    <xf numFmtId="38" fontId="15" fillId="0" borderId="86" xfId="4" applyFont="1" applyBorder="1" applyAlignment="1">
      <alignment vertical="center"/>
    </xf>
    <xf numFmtId="38" fontId="15" fillId="0" borderId="14" xfId="4" applyFont="1" applyBorder="1" applyAlignment="1">
      <alignment vertical="center"/>
    </xf>
    <xf numFmtId="38" fontId="15" fillId="0" borderId="113" xfId="4" applyFont="1" applyBorder="1" applyAlignment="1">
      <alignment vertical="center"/>
    </xf>
    <xf numFmtId="38" fontId="15" fillId="2" borderId="86" xfId="4" applyFont="1" applyFill="1" applyBorder="1" applyAlignment="1">
      <alignment vertical="center"/>
    </xf>
    <xf numFmtId="38" fontId="15" fillId="2" borderId="14" xfId="4" applyFont="1" applyFill="1" applyBorder="1" applyAlignment="1">
      <alignment vertical="center"/>
    </xf>
    <xf numFmtId="38" fontId="15" fillId="2" borderId="113" xfId="4" applyFont="1" applyFill="1" applyBorder="1" applyAlignment="1">
      <alignment vertical="center"/>
    </xf>
    <xf numFmtId="0" fontId="5" fillId="0" borderId="0" xfId="1" applyAlignment="1">
      <alignment horizontal="center"/>
    </xf>
    <xf numFmtId="211" fontId="5" fillId="0" borderId="0" xfId="1" applyNumberFormat="1"/>
    <xf numFmtId="0" fontId="0" fillId="0" borderId="0" xfId="1" applyFont="1"/>
    <xf numFmtId="188" fontId="5" fillId="0" borderId="0" xfId="1" applyNumberFormat="1"/>
    <xf numFmtId="213" fontId="5" fillId="0" borderId="0" xfId="1" applyNumberFormat="1"/>
    <xf numFmtId="189" fontId="5" fillId="0" borderId="0" xfId="1" applyNumberFormat="1"/>
    <xf numFmtId="196" fontId="5" fillId="0" borderId="0" xfId="1" applyNumberFormat="1"/>
    <xf numFmtId="3" fontId="5" fillId="0" borderId="0" xfId="1" applyNumberFormat="1"/>
    <xf numFmtId="38" fontId="34" fillId="0" borderId="0" xfId="4" applyFont="1" applyFill="1" applyAlignment="1">
      <alignment horizontal="right" vertical="center"/>
    </xf>
    <xf numFmtId="38" fontId="34" fillId="0" borderId="139" xfId="4" applyFont="1" applyFill="1" applyBorder="1" applyAlignment="1">
      <alignment vertical="center" shrinkToFit="1"/>
    </xf>
    <xf numFmtId="38" fontId="34" fillId="0" borderId="136" xfId="4" applyFont="1" applyFill="1" applyBorder="1" applyAlignment="1">
      <alignment vertical="center" shrinkToFit="1"/>
    </xf>
    <xf numFmtId="38" fontId="34" fillId="0" borderId="46" xfId="4" applyFont="1" applyFill="1" applyBorder="1" applyAlignment="1">
      <alignment vertical="center" shrinkToFit="1"/>
    </xf>
    <xf numFmtId="3" fontId="34" fillId="0" borderId="139" xfId="4" applyNumberFormat="1" applyFont="1" applyFill="1" applyBorder="1" applyAlignment="1">
      <alignment vertical="center" shrinkToFit="1"/>
    </xf>
    <xf numFmtId="206" fontId="34" fillId="0" borderId="136" xfId="4" applyNumberFormat="1" applyFont="1" applyFill="1" applyBorder="1" applyAlignment="1">
      <alignment vertical="center" shrinkToFit="1"/>
    </xf>
    <xf numFmtId="38" fontId="34" fillId="0" borderId="175" xfId="4" applyFont="1" applyFill="1" applyBorder="1" applyAlignment="1">
      <alignment vertical="center" shrinkToFit="1"/>
    </xf>
    <xf numFmtId="187" fontId="15" fillId="0" borderId="153" xfId="4" applyNumberFormat="1" applyFont="1" applyBorder="1" applyAlignment="1">
      <alignment horizontal="center" vertical="center" shrinkToFit="1"/>
    </xf>
    <xf numFmtId="187" fontId="15" fillId="0" borderId="173" xfId="4" applyNumberFormat="1" applyFont="1" applyBorder="1" applyAlignment="1">
      <alignment vertical="center" shrinkToFit="1"/>
    </xf>
    <xf numFmtId="38" fontId="15" fillId="0" borderId="172" xfId="4" applyFont="1" applyFill="1" applyBorder="1" applyAlignment="1">
      <alignment vertical="center"/>
    </xf>
    <xf numFmtId="187" fontId="15" fillId="0" borderId="113" xfId="4" applyNumberFormat="1" applyFont="1" applyFill="1" applyBorder="1" applyAlignment="1">
      <alignment vertical="center"/>
    </xf>
    <xf numFmtId="187" fontId="15" fillId="0" borderId="118" xfId="4" applyNumberFormat="1" applyFont="1" applyFill="1" applyBorder="1" applyAlignment="1">
      <alignment vertical="center"/>
    </xf>
    <xf numFmtId="187" fontId="15" fillId="0" borderId="184" xfId="4" applyNumberFormat="1" applyFont="1" applyFill="1" applyBorder="1" applyAlignment="1">
      <alignment vertical="center"/>
    </xf>
    <xf numFmtId="187" fontId="15" fillId="0" borderId="78" xfId="4" applyNumberFormat="1" applyFont="1" applyFill="1" applyBorder="1" applyAlignment="1">
      <alignment vertical="center"/>
    </xf>
    <xf numFmtId="38" fontId="34" fillId="0" borderId="4" xfId="4" applyFont="1" applyBorder="1" applyAlignment="1">
      <alignment horizontal="center" vertical="center" shrinkToFit="1"/>
    </xf>
    <xf numFmtId="184" fontId="15" fillId="0" borderId="104" xfId="4" applyNumberFormat="1" applyFont="1" applyFill="1" applyBorder="1" applyAlignment="1">
      <alignment horizontal="right" vertical="center"/>
    </xf>
    <xf numFmtId="184" fontId="15" fillId="0" borderId="88" xfId="4" applyNumberFormat="1" applyFont="1" applyFill="1" applyBorder="1" applyAlignment="1">
      <alignment horizontal="right" vertical="center"/>
    </xf>
    <xf numFmtId="184" fontId="15" fillId="0" borderId="92" xfId="4" applyNumberFormat="1" applyFont="1" applyFill="1" applyBorder="1" applyAlignment="1">
      <alignment horizontal="right" vertical="center"/>
    </xf>
    <xf numFmtId="184" fontId="15" fillId="0" borderId="88" xfId="4" applyNumberFormat="1" applyFont="1" applyBorder="1" applyAlignment="1">
      <alignment horizontal="right" vertical="center"/>
    </xf>
    <xf numFmtId="184" fontId="15" fillId="0" borderId="92" xfId="4" applyNumberFormat="1" applyFont="1" applyBorder="1" applyAlignment="1">
      <alignment horizontal="right" vertical="center"/>
    </xf>
    <xf numFmtId="38" fontId="34" fillId="0" borderId="0" xfId="4" applyFont="1" applyFill="1" applyAlignment="1">
      <alignment vertical="center"/>
    </xf>
    <xf numFmtId="3" fontId="34" fillId="0" borderId="24" xfId="4" applyNumberFormat="1" applyFont="1" applyBorder="1" applyAlignment="1">
      <alignment vertical="center" shrinkToFit="1"/>
    </xf>
    <xf numFmtId="3" fontId="34" fillId="0" borderId="24" xfId="4" applyNumberFormat="1" applyFont="1" applyFill="1" applyBorder="1" applyAlignment="1">
      <alignment vertical="center" shrinkToFit="1"/>
    </xf>
    <xf numFmtId="38" fontId="34" fillId="0" borderId="24" xfId="4" applyFont="1" applyBorder="1" applyAlignment="1">
      <alignment vertical="center"/>
    </xf>
    <xf numFmtId="38" fontId="34" fillId="0" borderId="24" xfId="4" applyFont="1" applyFill="1" applyBorder="1" applyAlignment="1">
      <alignment vertical="center"/>
    </xf>
    <xf numFmtId="3" fontId="34" fillId="0" borderId="24" xfId="4" applyNumberFormat="1" applyFont="1" applyBorder="1" applyAlignment="1">
      <alignment vertical="center"/>
    </xf>
    <xf numFmtId="3" fontId="34" fillId="0" borderId="24" xfId="4" applyNumberFormat="1" applyFont="1" applyFill="1" applyBorder="1" applyAlignment="1">
      <alignment vertical="center"/>
    </xf>
    <xf numFmtId="206" fontId="34" fillId="0" borderId="24" xfId="4" applyNumberFormat="1" applyFont="1" applyBorder="1" applyAlignment="1">
      <alignment vertical="center"/>
    </xf>
    <xf numFmtId="206" fontId="34" fillId="0" borderId="24" xfId="4" applyNumberFormat="1" applyFont="1" applyFill="1" applyBorder="1" applyAlignment="1">
      <alignment vertical="center"/>
    </xf>
    <xf numFmtId="0" fontId="0" fillId="3" borderId="0" xfId="1" applyFont="1" applyFill="1"/>
    <xf numFmtId="0" fontId="5" fillId="3" borderId="0" xfId="1" applyFill="1"/>
    <xf numFmtId="184" fontId="15" fillId="0" borderId="3" xfId="1" applyNumberFormat="1" applyFont="1" applyBorder="1" applyAlignment="1">
      <alignment vertical="center" shrinkToFit="1"/>
    </xf>
    <xf numFmtId="184" fontId="29" fillId="0" borderId="23" xfId="1" applyNumberFormat="1" applyFont="1" applyBorder="1" applyAlignment="1">
      <alignment vertical="center" shrinkToFit="1"/>
    </xf>
    <xf numFmtId="184" fontId="15" fillId="0" borderId="2" xfId="1" applyNumberFormat="1" applyFont="1" applyBorder="1" applyAlignment="1">
      <alignment vertical="center" shrinkToFit="1"/>
    </xf>
    <xf numFmtId="184" fontId="15" fillId="0" borderId="27" xfId="1" applyNumberFormat="1" applyFont="1" applyBorder="1" applyAlignment="1">
      <alignment vertical="center" shrinkToFit="1"/>
    </xf>
    <xf numFmtId="184" fontId="15" fillId="0" borderId="23" xfId="1" applyNumberFormat="1" applyFont="1" applyBorder="1" applyAlignment="1">
      <alignment vertical="center" shrinkToFit="1"/>
    </xf>
    <xf numFmtId="184" fontId="15" fillId="0" borderId="101" xfId="1" applyNumberFormat="1" applyFont="1" applyBorder="1" applyAlignment="1">
      <alignment vertical="center" shrinkToFit="1"/>
    </xf>
    <xf numFmtId="184" fontId="29" fillId="0" borderId="143" xfId="1" applyNumberFormat="1" applyFont="1" applyBorder="1" applyAlignment="1">
      <alignment vertical="center" shrinkToFit="1"/>
    </xf>
    <xf numFmtId="184" fontId="15" fillId="0" borderId="143" xfId="1" applyNumberFormat="1" applyFont="1" applyBorder="1" applyAlignment="1">
      <alignment vertical="center" shrinkToFit="1"/>
    </xf>
    <xf numFmtId="38" fontId="15" fillId="0" borderId="11" xfId="4" applyFont="1" applyBorder="1" applyAlignment="1">
      <alignment horizontal="center" vertical="center"/>
    </xf>
    <xf numFmtId="38" fontId="34" fillId="0" borderId="8" xfId="4" applyFont="1" applyBorder="1" applyAlignment="1">
      <alignment horizontal="center" vertical="center" shrinkToFit="1"/>
    </xf>
    <xf numFmtId="38" fontId="34" fillId="0" borderId="12" xfId="4" applyFont="1" applyBorder="1" applyAlignment="1">
      <alignment horizontal="center" vertical="center" shrinkToFit="1"/>
    </xf>
    <xf numFmtId="38" fontId="34" fillId="0" borderId="6" xfId="4" applyFont="1" applyBorder="1" applyAlignment="1">
      <alignment horizontal="center" vertical="center" shrinkToFit="1"/>
    </xf>
    <xf numFmtId="38" fontId="15" fillId="0" borderId="0" xfId="4" applyFont="1" applyBorder="1" applyAlignment="1">
      <alignment horizontal="center" vertical="center"/>
    </xf>
    <xf numFmtId="38" fontId="15" fillId="0" borderId="157" xfId="4" applyFont="1" applyBorder="1" applyAlignment="1">
      <alignment horizontal="center" vertical="center" shrinkToFit="1"/>
    </xf>
    <xf numFmtId="38" fontId="15" fillId="0" borderId="87" xfId="4" applyFont="1" applyBorder="1" applyAlignment="1">
      <alignment horizontal="center" vertical="center" shrinkToFit="1"/>
    </xf>
    <xf numFmtId="38" fontId="15" fillId="0" borderId="215" xfId="4" applyFont="1" applyBorder="1" applyAlignment="1">
      <alignment horizontal="center" vertical="center"/>
    </xf>
    <xf numFmtId="38" fontId="15" fillId="0" borderId="217" xfId="4" applyFont="1" applyBorder="1" applyAlignment="1">
      <alignment horizontal="center" vertical="center"/>
    </xf>
    <xf numFmtId="0" fontId="15" fillId="0" borderId="83" xfId="1" applyFont="1" applyBorder="1" applyAlignment="1">
      <alignment horizontal="center" vertical="center" shrinkToFit="1"/>
    </xf>
    <xf numFmtId="0" fontId="19" fillId="0" borderId="0" xfId="1" applyFont="1"/>
    <xf numFmtId="0" fontId="18" fillId="0" borderId="0" xfId="1" applyFont="1"/>
    <xf numFmtId="0" fontId="15" fillId="0" borderId="41" xfId="1" applyFont="1" applyBorder="1" applyAlignment="1">
      <alignment horizontal="right"/>
    </xf>
    <xf numFmtId="0" fontId="15" fillId="0" borderId="56" xfId="1" applyFont="1" applyBorder="1"/>
    <xf numFmtId="0" fontId="15" fillId="0" borderId="27" xfId="1" applyFont="1" applyBorder="1" applyAlignment="1">
      <alignment horizontal="right"/>
    </xf>
    <xf numFmtId="0" fontId="15" fillId="0" borderId="58" xfId="1" applyFont="1" applyBorder="1" applyAlignment="1">
      <alignment horizontal="right"/>
    </xf>
    <xf numFmtId="0" fontId="15" fillId="0" borderId="29" xfId="1" applyFont="1" applyBorder="1" applyAlignment="1">
      <alignment horizontal="right"/>
    </xf>
    <xf numFmtId="0" fontId="15" fillId="0" borderId="59" xfId="1" applyFont="1" applyBorder="1" applyAlignment="1">
      <alignment horizontal="right"/>
    </xf>
    <xf numFmtId="178" fontId="15" fillId="0" borderId="5" xfId="1" applyNumberFormat="1" applyFont="1" applyBorder="1" applyAlignment="1">
      <alignment horizontal="right" vertical="center"/>
    </xf>
    <xf numFmtId="178" fontId="15" fillId="0" borderId="5" xfId="1" applyNumberFormat="1" applyFont="1" applyBorder="1" applyAlignment="1">
      <alignment vertical="center"/>
    </xf>
    <xf numFmtId="178" fontId="15" fillId="0" borderId="44" xfId="1" applyNumberFormat="1" applyFont="1" applyBorder="1" applyAlignment="1">
      <alignment vertical="center"/>
    </xf>
    <xf numFmtId="178" fontId="15" fillId="0" borderId="0" xfId="1" applyNumberFormat="1" applyFont="1" applyAlignment="1">
      <alignment vertical="center"/>
    </xf>
    <xf numFmtId="178" fontId="15" fillId="0" borderId="60" xfId="1" applyNumberFormat="1" applyFont="1" applyBorder="1" applyAlignment="1">
      <alignment vertical="center"/>
    </xf>
    <xf numFmtId="0" fontId="18" fillId="0" borderId="0" xfId="1" applyFont="1" applyAlignment="1">
      <alignment vertical="center"/>
    </xf>
    <xf numFmtId="179" fontId="15" fillId="0" borderId="35" xfId="1" applyNumberFormat="1" applyFont="1" applyBorder="1" applyAlignment="1">
      <alignment vertical="center"/>
    </xf>
    <xf numFmtId="180" fontId="15" fillId="0" borderId="5" xfId="1" applyNumberFormat="1" applyFont="1" applyBorder="1" applyAlignment="1">
      <alignment vertical="center"/>
    </xf>
    <xf numFmtId="179" fontId="15" fillId="0" borderId="44" xfId="1" applyNumberFormat="1" applyFont="1" applyBorder="1" applyAlignment="1">
      <alignment vertical="center"/>
    </xf>
    <xf numFmtId="180" fontId="15" fillId="0" borderId="0" xfId="1" applyNumberFormat="1" applyFont="1" applyAlignment="1">
      <alignment vertical="center"/>
    </xf>
    <xf numFmtId="179" fontId="15" fillId="0" borderId="0" xfId="1" applyNumberFormat="1" applyFont="1" applyAlignment="1">
      <alignment vertical="center"/>
    </xf>
    <xf numFmtId="179" fontId="15" fillId="0" borderId="60" xfId="1" applyNumberFormat="1" applyFont="1" applyBorder="1" applyAlignment="1">
      <alignment vertical="center"/>
    </xf>
    <xf numFmtId="181" fontId="15" fillId="0" borderId="35" xfId="1" applyNumberFormat="1" applyFont="1" applyBorder="1" applyAlignment="1">
      <alignment horizontal="right" vertical="center"/>
    </xf>
    <xf numFmtId="0" fontId="18" fillId="0" borderId="44" xfId="1" applyFont="1" applyBorder="1" applyAlignment="1">
      <alignment vertical="center"/>
    </xf>
    <xf numFmtId="178" fontId="15" fillId="0" borderId="0" xfId="1" applyNumberFormat="1" applyFont="1" applyAlignment="1">
      <alignment horizontal="right" vertical="center"/>
    </xf>
    <xf numFmtId="0" fontId="18" fillId="0" borderId="60" xfId="1" applyFont="1" applyBorder="1" applyAlignment="1">
      <alignment vertical="center"/>
    </xf>
    <xf numFmtId="179" fontId="15" fillId="0" borderId="33" xfId="1" applyNumberFormat="1" applyFont="1" applyBorder="1" applyAlignment="1">
      <alignment horizontal="right" vertical="center"/>
    </xf>
    <xf numFmtId="179" fontId="15" fillId="0" borderId="5" xfId="1" applyNumberFormat="1" applyFont="1" applyBorder="1" applyAlignment="1">
      <alignment horizontal="right" vertical="center"/>
    </xf>
    <xf numFmtId="179" fontId="15" fillId="0" borderId="0" xfId="1" applyNumberFormat="1" applyFont="1" applyAlignment="1">
      <alignment horizontal="right" vertical="center"/>
    </xf>
    <xf numFmtId="178" fontId="15" fillId="0" borderId="34" xfId="1" applyNumberFormat="1" applyFont="1" applyBorder="1" applyAlignment="1">
      <alignment horizontal="right" vertical="center"/>
    </xf>
    <xf numFmtId="178" fontId="15" fillId="0" borderId="27" xfId="1" applyNumberFormat="1" applyFont="1" applyBorder="1" applyAlignment="1">
      <alignment vertical="center"/>
    </xf>
    <xf numFmtId="0" fontId="18" fillId="0" borderId="29" xfId="1" applyFont="1" applyBorder="1" applyAlignment="1">
      <alignment vertical="center"/>
    </xf>
    <xf numFmtId="0" fontId="18" fillId="0" borderId="58" xfId="1" applyFont="1" applyBorder="1" applyAlignment="1">
      <alignment vertical="center"/>
    </xf>
    <xf numFmtId="0" fontId="18" fillId="0" borderId="59" xfId="1" applyFont="1" applyBorder="1" applyAlignment="1">
      <alignment vertical="center"/>
    </xf>
    <xf numFmtId="212" fontId="15" fillId="0" borderId="35" xfId="1" applyNumberFormat="1" applyFont="1" applyBorder="1" applyAlignment="1">
      <alignment horizontal="right" vertical="center"/>
    </xf>
    <xf numFmtId="182" fontId="15" fillId="0" borderId="11" xfId="1" applyNumberFormat="1" applyFont="1" applyBorder="1" applyAlignment="1">
      <alignment horizontal="right" vertical="center"/>
    </xf>
    <xf numFmtId="0" fontId="18" fillId="0" borderId="52" xfId="1" applyFont="1" applyBorder="1" applyAlignment="1">
      <alignment vertical="center"/>
    </xf>
    <xf numFmtId="182" fontId="15" fillId="0" borderId="1" xfId="1" applyNumberFormat="1" applyFont="1" applyBorder="1" applyAlignment="1">
      <alignment horizontal="right" vertical="center"/>
    </xf>
    <xf numFmtId="0" fontId="18" fillId="0" borderId="1" xfId="1" applyFont="1" applyBorder="1" applyAlignment="1">
      <alignment vertical="center"/>
    </xf>
    <xf numFmtId="0" fontId="18" fillId="0" borderId="57" xfId="1" applyFont="1" applyBorder="1" applyAlignment="1">
      <alignment vertical="center"/>
    </xf>
    <xf numFmtId="178" fontId="15" fillId="0" borderId="58" xfId="1" applyNumberFormat="1" applyFont="1" applyBorder="1" applyAlignment="1">
      <alignment vertical="center"/>
    </xf>
    <xf numFmtId="215" fontId="15" fillId="0" borderId="27" xfId="1" applyNumberFormat="1" applyFont="1" applyBorder="1" applyAlignment="1">
      <alignment vertical="center"/>
    </xf>
    <xf numFmtId="181" fontId="15" fillId="0" borderId="35" xfId="1" applyNumberFormat="1" applyFont="1" applyBorder="1" applyAlignment="1">
      <alignment vertical="center"/>
    </xf>
    <xf numFmtId="179" fontId="15" fillId="0" borderId="11" xfId="1" applyNumberFormat="1" applyFont="1" applyBorder="1" applyAlignment="1">
      <alignment horizontal="right" vertical="center"/>
    </xf>
    <xf numFmtId="179" fontId="15" fillId="0" borderId="1" xfId="1" applyNumberFormat="1" applyFont="1" applyBorder="1" applyAlignment="1">
      <alignment horizontal="right" vertical="center"/>
    </xf>
    <xf numFmtId="178" fontId="15" fillId="0" borderId="35" xfId="1" applyNumberFormat="1" applyFont="1" applyBorder="1" applyAlignment="1">
      <alignment horizontal="right" vertical="center"/>
    </xf>
    <xf numFmtId="179" fontId="15" fillId="0" borderId="38" xfId="1" applyNumberFormat="1" applyFont="1" applyBorder="1" applyAlignment="1">
      <alignment horizontal="right" vertical="center"/>
    </xf>
    <xf numFmtId="182" fontId="15" fillId="0" borderId="63" xfId="1" applyNumberFormat="1" applyFont="1" applyBorder="1" applyAlignment="1">
      <alignment horizontal="right" vertical="center"/>
    </xf>
    <xf numFmtId="0" fontId="18" fillId="0" borderId="61" xfId="1" applyFont="1" applyBorder="1" applyAlignment="1">
      <alignment vertical="center"/>
    </xf>
    <xf numFmtId="0" fontId="18" fillId="0" borderId="62" xfId="1" applyFont="1" applyBorder="1" applyAlignment="1">
      <alignment vertical="center"/>
    </xf>
    <xf numFmtId="182" fontId="15" fillId="0" borderId="61" xfId="1" applyNumberFormat="1" applyFont="1" applyBorder="1" applyAlignment="1">
      <alignment horizontal="right" vertical="center"/>
    </xf>
    <xf numFmtId="0" fontId="18" fillId="0" borderId="64" xfId="1" applyFont="1" applyBorder="1" applyAlignment="1">
      <alignment vertical="center"/>
    </xf>
    <xf numFmtId="178" fontId="15" fillId="0" borderId="0" xfId="1" applyNumberFormat="1" applyFont="1" applyAlignment="1">
      <alignment horizontal="right" vertical="center" wrapText="1"/>
    </xf>
    <xf numFmtId="178" fontId="18" fillId="0" borderId="0" xfId="1" applyNumberFormat="1" applyFont="1"/>
    <xf numFmtId="0" fontId="5" fillId="0" borderId="0" xfId="1"/>
    <xf numFmtId="0" fontId="18" fillId="0" borderId="24" xfId="1" applyFont="1" applyBorder="1"/>
    <xf numFmtId="0" fontId="18" fillId="0" borderId="2" xfId="1" applyFont="1" applyBorder="1"/>
    <xf numFmtId="0" fontId="18" fillId="0" borderId="4" xfId="1" applyFont="1" applyBorder="1"/>
    <xf numFmtId="0" fontId="14" fillId="0" borderId="0" xfId="1" applyFont="1" applyAlignment="1">
      <alignment vertical="center"/>
    </xf>
    <xf numFmtId="0" fontId="44" fillId="0" borderId="0" xfId="1" applyFont="1" applyAlignment="1">
      <alignment vertical="center"/>
    </xf>
    <xf numFmtId="0" fontId="15" fillId="0" borderId="0" xfId="1" applyFont="1" applyAlignment="1">
      <alignment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75" xfId="1" applyFont="1" applyBorder="1" applyAlignment="1">
      <alignment horizontal="center" vertical="center" wrapText="1"/>
    </xf>
    <xf numFmtId="0" fontId="15" fillId="0" borderId="76" xfId="1" applyFont="1" applyBorder="1" applyAlignment="1">
      <alignment horizontal="center" vertical="center" wrapText="1"/>
    </xf>
    <xf numFmtId="0" fontId="15" fillId="0" borderId="77" xfId="1" applyFont="1" applyBorder="1" applyAlignment="1">
      <alignment horizontal="center" vertical="center" wrapText="1"/>
    </xf>
    <xf numFmtId="0" fontId="15" fillId="0" borderId="78" xfId="1" applyFont="1" applyBorder="1" applyAlignment="1">
      <alignment horizontal="center" vertical="center" wrapText="1"/>
    </xf>
    <xf numFmtId="0" fontId="15" fillId="0" borderId="43" xfId="1" applyFont="1" applyBorder="1" applyAlignment="1">
      <alignment horizontal="center" vertical="center"/>
    </xf>
    <xf numFmtId="183" fontId="15" fillId="0" borderId="80" xfId="1" applyNumberFormat="1" applyFont="1" applyBorder="1" applyAlignment="1">
      <alignment vertical="center"/>
    </xf>
    <xf numFmtId="183" fontId="15" fillId="0" borderId="81" xfId="1" applyNumberFormat="1" applyFont="1" applyBorder="1" applyAlignment="1">
      <alignment vertical="center"/>
    </xf>
    <xf numFmtId="183" fontId="15" fillId="0" borderId="82" xfId="4" applyNumberFormat="1" applyFont="1" applyFill="1" applyBorder="1" applyAlignment="1">
      <alignment vertical="center"/>
    </xf>
    <xf numFmtId="183" fontId="15" fillId="0" borderId="83" xfId="4" applyNumberFormat="1" applyFont="1" applyFill="1" applyBorder="1" applyAlignment="1">
      <alignment vertical="center"/>
    </xf>
    <xf numFmtId="0" fontId="15" fillId="0" borderId="80" xfId="1" applyFont="1" applyBorder="1" applyAlignment="1">
      <alignment vertical="center"/>
    </xf>
    <xf numFmtId="0" fontId="15" fillId="0" borderId="81" xfId="1" applyFont="1" applyBorder="1" applyAlignment="1">
      <alignment vertical="center"/>
    </xf>
    <xf numFmtId="38" fontId="15" fillId="0" borderId="83" xfId="4" applyFont="1" applyFill="1" applyBorder="1" applyAlignment="1">
      <alignment vertical="center"/>
    </xf>
    <xf numFmtId="183" fontId="15" fillId="0" borderId="83" xfId="1" applyNumberFormat="1" applyFont="1" applyBorder="1" applyAlignment="1">
      <alignment vertical="center"/>
    </xf>
    <xf numFmtId="0" fontId="15" fillId="0" borderId="83" xfId="1" applyFont="1" applyBorder="1" applyAlignment="1">
      <alignment vertical="center"/>
    </xf>
    <xf numFmtId="0" fontId="15" fillId="0" borderId="82" xfId="1" applyFont="1" applyBorder="1" applyAlignment="1">
      <alignment vertical="center"/>
    </xf>
    <xf numFmtId="38" fontId="15" fillId="0" borderId="84" xfId="1" applyNumberFormat="1" applyFont="1" applyBorder="1" applyAlignment="1">
      <alignment vertical="center"/>
    </xf>
    <xf numFmtId="0" fontId="15" fillId="0" borderId="36" xfId="1" applyFont="1" applyBorder="1" applyAlignment="1">
      <alignment horizontal="center" vertical="center"/>
    </xf>
    <xf numFmtId="183" fontId="15" fillId="0" borderId="85" xfId="1" applyNumberFormat="1" applyFont="1" applyBorder="1" applyAlignment="1">
      <alignment vertical="center"/>
    </xf>
    <xf numFmtId="183" fontId="15" fillId="0" borderId="86" xfId="1" applyNumberFormat="1" applyFont="1" applyBorder="1" applyAlignment="1">
      <alignment vertical="center"/>
    </xf>
    <xf numFmtId="183" fontId="15" fillId="0" borderId="8" xfId="4" applyNumberFormat="1" applyFont="1" applyFill="1" applyBorder="1" applyAlignment="1">
      <alignment vertical="center"/>
    </xf>
    <xf numFmtId="183" fontId="15" fillId="0" borderId="87" xfId="4" applyNumberFormat="1" applyFont="1" applyFill="1" applyBorder="1" applyAlignment="1">
      <alignment vertical="center"/>
    </xf>
    <xf numFmtId="0" fontId="15" fillId="0" borderId="85" xfId="1" applyFont="1" applyBorder="1" applyAlignment="1">
      <alignment vertical="center"/>
    </xf>
    <xf numFmtId="0" fontId="15" fillId="0" borderId="86" xfId="1" applyFont="1" applyBorder="1" applyAlignment="1">
      <alignment vertical="center"/>
    </xf>
    <xf numFmtId="38" fontId="15" fillId="0" borderId="87" xfId="4" applyFont="1" applyFill="1" applyBorder="1" applyAlignment="1">
      <alignment vertical="center"/>
    </xf>
    <xf numFmtId="183" fontId="15" fillId="0" borderId="88" xfId="1" applyNumberFormat="1" applyFont="1" applyBorder="1" applyAlignment="1">
      <alignment vertical="center"/>
    </xf>
    <xf numFmtId="183" fontId="15" fillId="0" borderId="89" xfId="1" applyNumberFormat="1" applyFont="1" applyBorder="1" applyAlignment="1">
      <alignment vertical="center"/>
    </xf>
    <xf numFmtId="183" fontId="15" fillId="0" borderId="90" xfId="1" applyNumberFormat="1" applyFont="1" applyBorder="1" applyAlignment="1">
      <alignment vertical="center"/>
    </xf>
    <xf numFmtId="183" fontId="15" fillId="0" borderId="87" xfId="1" applyNumberFormat="1" applyFont="1" applyBorder="1" applyAlignment="1">
      <alignment vertical="center"/>
    </xf>
    <xf numFmtId="0" fontId="15" fillId="0" borderId="87" xfId="1" applyFont="1" applyBorder="1" applyAlignment="1">
      <alignment vertical="center"/>
    </xf>
    <xf numFmtId="0" fontId="15" fillId="0" borderId="8" xfId="1" applyFont="1" applyBorder="1" applyAlignment="1">
      <alignment vertical="center"/>
    </xf>
    <xf numFmtId="38" fontId="15" fillId="0" borderId="91" xfId="1" applyNumberFormat="1" applyFont="1" applyBorder="1" applyAlignment="1">
      <alignment vertical="center"/>
    </xf>
    <xf numFmtId="183" fontId="15" fillId="0" borderId="92" xfId="1" applyNumberFormat="1" applyFont="1" applyBorder="1" applyAlignment="1">
      <alignment vertical="center"/>
    </xf>
    <xf numFmtId="183" fontId="15" fillId="0" borderId="93" xfId="1" applyNumberFormat="1" applyFont="1" applyBorder="1" applyAlignment="1">
      <alignment vertical="center"/>
    </xf>
    <xf numFmtId="183" fontId="15" fillId="0" borderId="94" xfId="1" applyNumberFormat="1" applyFont="1" applyBorder="1" applyAlignment="1">
      <alignment vertical="center"/>
    </xf>
    <xf numFmtId="0" fontId="15" fillId="0" borderId="53" xfId="1" applyFont="1" applyBorder="1" applyAlignment="1">
      <alignment horizontal="center" vertical="center"/>
    </xf>
    <xf numFmtId="183" fontId="15" fillId="0" borderId="95" xfId="1" applyNumberFormat="1" applyFont="1" applyBorder="1" applyAlignment="1">
      <alignment vertical="center"/>
    </xf>
    <xf numFmtId="183" fontId="15" fillId="0" borderId="96" xfId="1" applyNumberFormat="1" applyFont="1" applyBorder="1" applyAlignment="1">
      <alignment vertical="center"/>
    </xf>
    <xf numFmtId="183" fontId="15" fillId="0" borderId="12" xfId="4" applyNumberFormat="1" applyFont="1" applyFill="1" applyBorder="1" applyAlignment="1">
      <alignment vertical="center"/>
    </xf>
    <xf numFmtId="183" fontId="15" fillId="0" borderId="97" xfId="4" applyNumberFormat="1" applyFont="1" applyFill="1" applyBorder="1" applyAlignment="1">
      <alignment vertical="center"/>
    </xf>
    <xf numFmtId="0" fontId="15" fillId="0" borderId="95" xfId="1" applyFont="1" applyBorder="1" applyAlignment="1">
      <alignment vertical="center"/>
    </xf>
    <xf numFmtId="0" fontId="15" fillId="0" borderId="96" xfId="1" applyFont="1" applyBorder="1" applyAlignment="1">
      <alignment vertical="center"/>
    </xf>
    <xf numFmtId="38" fontId="15" fillId="0" borderId="97" xfId="4" applyFont="1" applyFill="1" applyBorder="1" applyAlignment="1">
      <alignment vertical="center"/>
    </xf>
    <xf numFmtId="183" fontId="15" fillId="0" borderId="97" xfId="1" applyNumberFormat="1" applyFont="1" applyBorder="1" applyAlignment="1">
      <alignment vertical="center"/>
    </xf>
    <xf numFmtId="0" fontId="15" fillId="0" borderId="97" xfId="1" applyFont="1" applyBorder="1" applyAlignment="1">
      <alignment vertical="center"/>
    </xf>
    <xf numFmtId="0" fontId="15" fillId="0" borderId="12" xfId="1" applyFont="1" applyBorder="1" applyAlignment="1">
      <alignment vertical="center"/>
    </xf>
    <xf numFmtId="38" fontId="15" fillId="0" borderId="98" xfId="1" applyNumberFormat="1" applyFont="1" applyBorder="1" applyAlignment="1">
      <alignment vertical="center"/>
    </xf>
    <xf numFmtId="0" fontId="15" fillId="0" borderId="39" xfId="1" applyFont="1" applyBorder="1" applyAlignment="1">
      <alignment horizontal="center" vertical="center"/>
    </xf>
    <xf numFmtId="183" fontId="15" fillId="0" borderId="99" xfId="1" applyNumberFormat="1" applyFont="1" applyBorder="1" applyAlignment="1">
      <alignment vertical="center"/>
    </xf>
    <xf numFmtId="183" fontId="15" fillId="0" borderId="100" xfId="1" applyNumberFormat="1" applyFont="1" applyBorder="1" applyAlignment="1">
      <alignment vertical="center"/>
    </xf>
    <xf numFmtId="183" fontId="15" fillId="0" borderId="101" xfId="4" applyNumberFormat="1" applyFont="1" applyFill="1" applyBorder="1" applyAlignment="1">
      <alignment vertical="center"/>
    </xf>
    <xf numFmtId="183" fontId="15" fillId="0" borderId="102" xfId="4" applyNumberFormat="1" applyFont="1" applyFill="1" applyBorder="1" applyAlignment="1">
      <alignment vertical="center"/>
    </xf>
    <xf numFmtId="0" fontId="15" fillId="0" borderId="99" xfId="1" applyFont="1" applyBorder="1" applyAlignment="1">
      <alignment vertical="center"/>
    </xf>
    <xf numFmtId="0" fontId="15" fillId="0" borderId="100" xfId="1" applyFont="1" applyBorder="1" applyAlignment="1">
      <alignment vertical="center"/>
    </xf>
    <xf numFmtId="38" fontId="15" fillId="0" borderId="102" xfId="4" applyFont="1" applyFill="1" applyBorder="1" applyAlignment="1">
      <alignment vertical="center"/>
    </xf>
    <xf numFmtId="0" fontId="15" fillId="0" borderId="102" xfId="1" applyFont="1" applyBorder="1" applyAlignment="1">
      <alignment vertical="center"/>
    </xf>
    <xf numFmtId="0" fontId="15" fillId="0" borderId="101" xfId="1" applyFont="1" applyBorder="1" applyAlignment="1">
      <alignment vertical="center"/>
    </xf>
    <xf numFmtId="38" fontId="15" fillId="0" borderId="103" xfId="1" applyNumberFormat="1" applyFont="1" applyBorder="1" applyAlignment="1">
      <alignment vertical="center"/>
    </xf>
    <xf numFmtId="0" fontId="15" fillId="0" borderId="104" xfId="1" applyFont="1" applyBorder="1" applyAlignment="1">
      <alignment vertical="center"/>
    </xf>
    <xf numFmtId="0" fontId="15" fillId="0" borderId="28" xfId="1" applyFont="1" applyBorder="1" applyAlignment="1">
      <alignment vertical="center"/>
    </xf>
    <xf numFmtId="38" fontId="15" fillId="0" borderId="105" xfId="4" applyFont="1" applyFill="1" applyBorder="1" applyAlignment="1">
      <alignment vertical="center"/>
    </xf>
    <xf numFmtId="0" fontId="15" fillId="0" borderId="105" xfId="1" applyFont="1" applyBorder="1" applyAlignment="1">
      <alignment vertical="center"/>
    </xf>
    <xf numFmtId="0" fontId="15" fillId="0" borderId="106" xfId="1" applyFont="1" applyBorder="1" applyAlignment="1">
      <alignment vertical="center"/>
    </xf>
    <xf numFmtId="38" fontId="15" fillId="0" borderId="107" xfId="1" applyNumberFormat="1" applyFont="1" applyBorder="1" applyAlignment="1">
      <alignment vertical="center"/>
    </xf>
    <xf numFmtId="0" fontId="21" fillId="0" borderId="43" xfId="1" applyFont="1" applyBorder="1" applyAlignment="1">
      <alignment horizontal="center" vertical="center"/>
    </xf>
    <xf numFmtId="183" fontId="21" fillId="0" borderId="80" xfId="1" applyNumberFormat="1" applyFont="1" applyBorder="1" applyAlignment="1">
      <alignment vertical="center"/>
    </xf>
    <xf numFmtId="183" fontId="21" fillId="0" borderId="81" xfId="1" applyNumberFormat="1" applyFont="1" applyBorder="1" applyAlignment="1">
      <alignment vertical="center"/>
    </xf>
    <xf numFmtId="183" fontId="21" fillId="0" borderId="108" xfId="4" applyNumberFormat="1" applyFont="1" applyFill="1" applyBorder="1" applyAlignment="1">
      <alignment vertical="center"/>
    </xf>
    <xf numFmtId="183" fontId="21" fillId="0" borderId="109" xfId="1" applyNumberFormat="1" applyFont="1" applyBorder="1" applyAlignment="1">
      <alignment vertical="center"/>
    </xf>
    <xf numFmtId="183" fontId="21" fillId="0" borderId="83" xfId="4" applyNumberFormat="1" applyFont="1" applyFill="1" applyBorder="1" applyAlignment="1">
      <alignment vertical="center"/>
    </xf>
    <xf numFmtId="0" fontId="21" fillId="0" borderId="110" xfId="1" applyFont="1" applyBorder="1" applyAlignment="1">
      <alignment vertical="center"/>
    </xf>
    <xf numFmtId="0" fontId="21" fillId="0" borderId="81" xfId="1" applyFont="1" applyBorder="1" applyAlignment="1">
      <alignment vertical="center"/>
    </xf>
    <xf numFmtId="38" fontId="21" fillId="0" borderId="83" xfId="4" applyFont="1" applyFill="1" applyBorder="1" applyAlignment="1">
      <alignment vertical="center"/>
    </xf>
    <xf numFmtId="0" fontId="21" fillId="0" borderId="80" xfId="1" applyFont="1" applyBorder="1" applyAlignment="1">
      <alignment vertical="center"/>
    </xf>
    <xf numFmtId="0" fontId="21" fillId="0" borderId="83" xfId="1" applyFont="1" applyBorder="1" applyAlignment="1">
      <alignment vertical="center"/>
    </xf>
    <xf numFmtId="0" fontId="21" fillId="0" borderId="111" xfId="1" applyFont="1" applyBorder="1" applyAlignment="1">
      <alignment vertical="center"/>
    </xf>
    <xf numFmtId="38" fontId="21" fillId="0" borderId="84" xfId="1" applyNumberFormat="1" applyFont="1" applyBorder="1" applyAlignment="1">
      <alignment vertical="center"/>
    </xf>
    <xf numFmtId="0" fontId="21" fillId="0" borderId="35" xfId="1" applyFont="1" applyBorder="1" applyAlignment="1">
      <alignment horizontal="center" vertical="center"/>
    </xf>
    <xf numFmtId="183" fontId="21" fillId="0" borderId="85" xfId="1" applyNumberFormat="1" applyFont="1" applyBorder="1" applyAlignment="1">
      <alignment vertical="center"/>
    </xf>
    <xf numFmtId="183" fontId="21" fillId="0" borderId="86" xfId="1" applyNumberFormat="1" applyFont="1" applyBorder="1" applyAlignment="1">
      <alignment vertical="center"/>
    </xf>
    <xf numFmtId="183" fontId="21" fillId="0" borderId="9" xfId="4" applyNumberFormat="1" applyFont="1" applyFill="1" applyBorder="1" applyAlignment="1">
      <alignment vertical="center"/>
    </xf>
    <xf numFmtId="183" fontId="21" fillId="0" borderId="87" xfId="4" applyNumberFormat="1" applyFont="1" applyFill="1" applyBorder="1" applyAlignment="1">
      <alignment vertical="center"/>
    </xf>
    <xf numFmtId="0" fontId="21" fillId="0" borderId="112" xfId="1" applyFont="1" applyBorder="1" applyAlignment="1">
      <alignment vertical="center"/>
    </xf>
    <xf numFmtId="0" fontId="21" fillId="0" borderId="86" xfId="1" applyFont="1" applyBorder="1" applyAlignment="1">
      <alignment vertical="center"/>
    </xf>
    <xf numFmtId="38" fontId="21" fillId="0" borderId="87" xfId="4" applyFont="1" applyFill="1" applyBorder="1" applyAlignment="1">
      <alignment vertical="center"/>
    </xf>
    <xf numFmtId="0" fontId="21" fillId="0" borderId="85" xfId="1" applyFont="1" applyBorder="1" applyAlignment="1">
      <alignment vertical="center"/>
    </xf>
    <xf numFmtId="0" fontId="21" fillId="0" borderId="87" xfId="1" applyFont="1" applyBorder="1" applyAlignment="1">
      <alignment vertical="center"/>
    </xf>
    <xf numFmtId="0" fontId="21" fillId="0" borderId="113" xfId="1" applyFont="1" applyBorder="1" applyAlignment="1">
      <alignment vertical="center"/>
    </xf>
    <xf numFmtId="38" fontId="21" fillId="0" borderId="91" xfId="1" applyNumberFormat="1" applyFont="1" applyBorder="1" applyAlignment="1">
      <alignment vertical="center"/>
    </xf>
    <xf numFmtId="0" fontId="21" fillId="0" borderId="114" xfId="1" applyFont="1" applyBorder="1" applyAlignment="1">
      <alignment horizontal="center" vertical="center"/>
    </xf>
    <xf numFmtId="183" fontId="21" fillId="0" borderId="113" xfId="4" applyNumberFormat="1" applyFont="1" applyFill="1" applyBorder="1" applyAlignment="1">
      <alignment vertical="center"/>
    </xf>
    <xf numFmtId="183" fontId="21" fillId="0" borderId="112" xfId="1" applyNumberFormat="1" applyFont="1" applyBorder="1" applyAlignment="1">
      <alignment vertical="center"/>
    </xf>
    <xf numFmtId="38" fontId="21" fillId="0" borderId="73" xfId="1" applyNumberFormat="1" applyFont="1" applyBorder="1" applyAlignment="1">
      <alignment vertical="center"/>
    </xf>
    <xf numFmtId="38" fontId="21" fillId="0" borderId="115" xfId="1" applyNumberFormat="1" applyFont="1" applyBorder="1" applyAlignment="1">
      <alignment vertical="center"/>
    </xf>
    <xf numFmtId="0" fontId="21" fillId="0" borderId="53" xfId="1" applyFont="1" applyBorder="1" applyAlignment="1">
      <alignment horizontal="center" vertical="center"/>
    </xf>
    <xf numFmtId="183" fontId="21" fillId="0" borderId="116" xfId="1" applyNumberFormat="1" applyFont="1" applyBorder="1" applyAlignment="1">
      <alignment vertical="center"/>
    </xf>
    <xf numFmtId="183" fontId="21" fillId="0" borderId="117" xfId="1" applyNumberFormat="1" applyFont="1" applyBorder="1" applyAlignment="1">
      <alignment vertical="center"/>
    </xf>
    <xf numFmtId="183" fontId="21" fillId="0" borderId="52" xfId="4" applyNumberFormat="1" applyFont="1" applyFill="1" applyBorder="1" applyAlignment="1">
      <alignment vertical="center"/>
    </xf>
    <xf numFmtId="183" fontId="21" fillId="0" borderId="118" xfId="4" applyNumberFormat="1" applyFont="1" applyFill="1" applyBorder="1" applyAlignment="1">
      <alignment vertical="center"/>
    </xf>
    <xf numFmtId="183" fontId="21" fillId="0" borderId="119" xfId="1" applyNumberFormat="1" applyFont="1" applyBorder="1" applyAlignment="1">
      <alignment vertical="center"/>
    </xf>
    <xf numFmtId="183" fontId="21" fillId="0" borderId="120" xfId="4" applyNumberFormat="1" applyFont="1" applyFill="1" applyBorder="1" applyAlignment="1">
      <alignment vertical="center"/>
    </xf>
    <xf numFmtId="0" fontId="21" fillId="0" borderId="121" xfId="1" applyFont="1" applyBorder="1" applyAlignment="1">
      <alignment vertical="center"/>
    </xf>
    <xf numFmtId="0" fontId="21" fillId="0" borderId="96" xfId="1" applyFont="1" applyBorder="1" applyAlignment="1">
      <alignment vertical="center"/>
    </xf>
    <xf numFmtId="38" fontId="21" fillId="0" borderId="97" xfId="4" applyFont="1" applyFill="1" applyBorder="1" applyAlignment="1">
      <alignment vertical="center"/>
    </xf>
    <xf numFmtId="0" fontId="21" fillId="0" borderId="95" xfId="1" applyFont="1" applyBorder="1" applyAlignment="1">
      <alignment vertical="center"/>
    </xf>
    <xf numFmtId="0" fontId="21" fillId="0" borderId="97" xfId="1" applyFont="1" applyBorder="1" applyAlignment="1">
      <alignment vertical="center"/>
    </xf>
    <xf numFmtId="0" fontId="21" fillId="0" borderId="118" xfId="1" applyFont="1" applyBorder="1" applyAlignment="1">
      <alignment vertical="center"/>
    </xf>
    <xf numFmtId="0" fontId="21" fillId="0" borderId="39" xfId="1" applyFont="1" applyBorder="1" applyAlignment="1">
      <alignment horizontal="center" vertical="center"/>
    </xf>
    <xf numFmtId="183" fontId="21" fillId="0" borderId="99" xfId="1" applyNumberFormat="1" applyFont="1" applyBorder="1" applyAlignment="1">
      <alignment vertical="center"/>
    </xf>
    <xf numFmtId="183" fontId="21" fillId="0" borderId="100" xfId="1" applyNumberFormat="1" applyFont="1" applyBorder="1" applyAlignment="1">
      <alignment vertical="center"/>
    </xf>
    <xf numFmtId="183" fontId="21" fillId="0" borderId="122" xfId="4" applyNumberFormat="1" applyFont="1" applyFill="1" applyBorder="1" applyAlignment="1">
      <alignment vertical="center"/>
    </xf>
    <xf numFmtId="183" fontId="21" fillId="0" borderId="123" xfId="4" applyNumberFormat="1" applyFont="1" applyFill="1" applyBorder="1" applyAlignment="1">
      <alignment vertical="center"/>
    </xf>
    <xf numFmtId="183" fontId="21" fillId="0" borderId="124" xfId="1" applyNumberFormat="1" applyFont="1" applyBorder="1" applyAlignment="1">
      <alignment vertical="center"/>
    </xf>
    <xf numFmtId="183" fontId="21" fillId="0" borderId="102" xfId="4" applyNumberFormat="1" applyFont="1" applyFill="1" applyBorder="1" applyAlignment="1">
      <alignment vertical="center"/>
    </xf>
    <xf numFmtId="0" fontId="21" fillId="0" borderId="125" xfId="1" applyFont="1" applyBorder="1" applyAlignment="1">
      <alignment vertical="center"/>
    </xf>
    <xf numFmtId="0" fontId="21" fillId="0" borderId="126" xfId="1" applyFont="1" applyBorder="1" applyAlignment="1">
      <alignment vertical="center"/>
    </xf>
    <xf numFmtId="38" fontId="21" fillId="0" borderId="127" xfId="4" applyFont="1" applyFill="1" applyBorder="1" applyAlignment="1">
      <alignment vertical="center"/>
    </xf>
    <xf numFmtId="0" fontId="21" fillId="0" borderId="128" xfId="1" applyFont="1" applyBorder="1" applyAlignment="1">
      <alignment vertical="center"/>
    </xf>
    <xf numFmtId="0" fontId="21" fillId="0" borderId="127" xfId="1" applyFont="1" applyBorder="1" applyAlignment="1">
      <alignment vertical="center"/>
    </xf>
    <xf numFmtId="0" fontId="21" fillId="0" borderId="129" xfId="1" applyFont="1" applyBorder="1" applyAlignment="1">
      <alignment vertical="center"/>
    </xf>
    <xf numFmtId="38" fontId="21" fillId="0" borderId="103" xfId="1" applyNumberFormat="1" applyFont="1" applyBorder="1" applyAlignment="1">
      <alignment vertical="center"/>
    </xf>
    <xf numFmtId="38" fontId="21" fillId="0" borderId="98" xfId="1" applyNumberFormat="1" applyFont="1" applyBorder="1" applyAlignment="1">
      <alignment vertical="center"/>
    </xf>
    <xf numFmtId="0" fontId="15" fillId="0" borderId="225" xfId="1" applyFont="1" applyBorder="1" applyAlignment="1">
      <alignment horizontal="center" vertical="center"/>
    </xf>
    <xf numFmtId="188" fontId="15" fillId="0" borderId="213" xfId="1" applyNumberFormat="1" applyFont="1" applyBorder="1" applyAlignment="1">
      <alignment vertical="center"/>
    </xf>
    <xf numFmtId="188" fontId="15" fillId="0" borderId="18" xfId="1" applyNumberFormat="1" applyFont="1" applyBorder="1" applyAlignment="1">
      <alignment vertical="center"/>
    </xf>
    <xf numFmtId="188" fontId="15" fillId="0" borderId="20" xfId="1" applyNumberFormat="1" applyFont="1" applyBorder="1" applyAlignment="1">
      <alignment vertical="center"/>
    </xf>
    <xf numFmtId="188" fontId="15" fillId="0" borderId="131" xfId="1" applyNumberFormat="1" applyFont="1" applyBorder="1" applyAlignment="1">
      <alignment vertical="center"/>
    </xf>
    <xf numFmtId="188" fontId="15" fillId="0" borderId="215" xfId="1" applyNumberFormat="1" applyFont="1" applyBorder="1" applyAlignment="1">
      <alignment vertical="center"/>
    </xf>
    <xf numFmtId="188" fontId="15" fillId="0" borderId="2" xfId="1" applyNumberFormat="1" applyFont="1" applyBorder="1" applyAlignment="1">
      <alignment vertical="center"/>
    </xf>
    <xf numFmtId="188" fontId="15" fillId="0" borderId="25" xfId="1" applyNumberFormat="1" applyFont="1" applyBorder="1" applyAlignment="1">
      <alignment vertical="center"/>
    </xf>
    <xf numFmtId="188" fontId="15" fillId="0" borderId="46" xfId="1" applyNumberFormat="1" applyFont="1" applyBorder="1" applyAlignment="1">
      <alignment vertical="center"/>
    </xf>
    <xf numFmtId="188" fontId="15" fillId="0" borderId="217" xfId="1" applyNumberFormat="1" applyFont="1" applyBorder="1" applyAlignment="1">
      <alignment vertical="center"/>
    </xf>
    <xf numFmtId="188" fontId="15" fillId="0" borderId="143" xfId="1" applyNumberFormat="1" applyFont="1" applyBorder="1" applyAlignment="1">
      <alignment vertical="center"/>
    </xf>
    <xf numFmtId="188" fontId="15" fillId="0" borderId="49" xfId="1" applyNumberFormat="1" applyFont="1" applyBorder="1" applyAlignment="1">
      <alignment vertical="center"/>
    </xf>
    <xf numFmtId="183" fontId="21" fillId="3" borderId="85" xfId="1" applyNumberFormat="1" applyFont="1" applyFill="1" applyBorder="1" applyAlignment="1">
      <alignment vertical="center"/>
    </xf>
    <xf numFmtId="183" fontId="21" fillId="3" borderId="86" xfId="1" applyNumberFormat="1" applyFont="1" applyFill="1" applyBorder="1" applyAlignment="1">
      <alignment vertical="center"/>
    </xf>
    <xf numFmtId="183" fontId="21" fillId="3" borderId="9" xfId="4" applyNumberFormat="1" applyFont="1" applyFill="1" applyBorder="1" applyAlignment="1">
      <alignment vertical="center"/>
    </xf>
    <xf numFmtId="183" fontId="21" fillId="3" borderId="87" xfId="4" applyNumberFormat="1" applyFont="1" applyFill="1" applyBorder="1" applyAlignment="1">
      <alignment vertical="center"/>
    </xf>
    <xf numFmtId="0" fontId="21" fillId="3" borderId="112" xfId="1" applyFont="1" applyFill="1" applyBorder="1" applyAlignment="1">
      <alignment vertical="center"/>
    </xf>
    <xf numFmtId="0" fontId="21" fillId="3" borderId="86" xfId="1" applyFont="1" applyFill="1" applyBorder="1" applyAlignment="1">
      <alignment vertical="center"/>
    </xf>
    <xf numFmtId="38" fontId="21" fillId="3" borderId="87" xfId="4" applyFont="1" applyFill="1" applyBorder="1" applyAlignment="1">
      <alignment vertical="center"/>
    </xf>
    <xf numFmtId="0" fontId="21" fillId="3" borderId="85" xfId="1" applyFont="1" applyFill="1" applyBorder="1" applyAlignment="1">
      <alignment vertical="center"/>
    </xf>
    <xf numFmtId="0" fontId="21" fillId="3" borderId="87" xfId="1" applyFont="1" applyFill="1" applyBorder="1" applyAlignment="1">
      <alignment vertical="center"/>
    </xf>
    <xf numFmtId="0" fontId="21" fillId="3" borderId="113" xfId="1" applyFont="1" applyFill="1" applyBorder="1" applyAlignment="1">
      <alignment vertical="center"/>
    </xf>
    <xf numFmtId="186" fontId="25" fillId="0" borderId="108" xfId="4" applyNumberFormat="1" applyFont="1" applyFill="1" applyBorder="1" applyAlignment="1" applyProtection="1">
      <alignment vertical="center" shrinkToFit="1"/>
    </xf>
    <xf numFmtId="185" fontId="25" fillId="0" borderId="81" xfId="4" applyNumberFormat="1" applyFont="1" applyFill="1" applyBorder="1" applyAlignment="1" applyProtection="1">
      <alignment vertical="center" shrinkToFit="1"/>
      <protection locked="0"/>
    </xf>
    <xf numFmtId="186" fontId="25" fillId="0" borderId="135" xfId="4" applyNumberFormat="1" applyFont="1" applyFill="1" applyBorder="1" applyAlignment="1" applyProtection="1">
      <alignment vertical="center" shrinkToFit="1"/>
    </xf>
    <xf numFmtId="187" fontId="25" fillId="0" borderId="0" xfId="4" applyNumberFormat="1" applyFont="1" applyFill="1" applyBorder="1" applyProtection="1"/>
    <xf numFmtId="186" fontId="25" fillId="0" borderId="13" xfId="4" applyNumberFormat="1" applyFont="1" applyFill="1" applyBorder="1" applyAlignment="1" applyProtection="1">
      <alignment vertical="center" shrinkToFit="1"/>
    </xf>
    <xf numFmtId="185" fontId="25" fillId="0" borderId="96" xfId="4" applyNumberFormat="1" applyFont="1" applyFill="1" applyBorder="1" applyAlignment="1" applyProtection="1">
      <alignment vertical="center" shrinkToFit="1"/>
      <protection locked="0"/>
    </xf>
    <xf numFmtId="186" fontId="25" fillId="0" borderId="136" xfId="4" applyNumberFormat="1" applyFont="1" applyFill="1" applyBorder="1" applyAlignment="1" applyProtection="1">
      <alignment vertical="center" shrinkToFit="1"/>
    </xf>
    <xf numFmtId="186" fontId="25" fillId="0" borderId="7" xfId="4" applyNumberFormat="1" applyFont="1" applyFill="1" applyBorder="1" applyAlignment="1" applyProtection="1">
      <alignment vertical="center" shrinkToFit="1"/>
    </xf>
    <xf numFmtId="185" fontId="25" fillId="0" borderId="138" xfId="4" applyNumberFormat="1" applyFont="1" applyFill="1" applyBorder="1" applyAlignment="1" applyProtection="1">
      <alignment vertical="center" shrinkToFit="1"/>
      <protection locked="0"/>
    </xf>
    <xf numFmtId="186" fontId="25" fillId="0" borderId="139" xfId="4" applyNumberFormat="1" applyFont="1" applyFill="1" applyBorder="1" applyAlignment="1" applyProtection="1">
      <alignment vertical="center" shrinkToFit="1"/>
    </xf>
    <xf numFmtId="186" fontId="25" fillId="0" borderId="4" xfId="4" applyNumberFormat="1" applyFont="1" applyFill="1" applyBorder="1" applyAlignment="1" applyProtection="1">
      <alignment vertical="center" shrinkToFit="1"/>
    </xf>
    <xf numFmtId="185" fontId="25" fillId="0" borderId="141" xfId="4" applyNumberFormat="1" applyFont="1" applyFill="1" applyBorder="1" applyAlignment="1" applyProtection="1">
      <alignment vertical="center" shrinkToFit="1"/>
      <protection locked="0"/>
    </xf>
    <xf numFmtId="186" fontId="25" fillId="0" borderId="46" xfId="4" applyNumberFormat="1" applyFont="1" applyFill="1" applyBorder="1" applyAlignment="1" applyProtection="1">
      <alignment vertical="center" shrinkToFit="1"/>
    </xf>
    <xf numFmtId="185" fontId="25" fillId="0" borderId="140" xfId="4" applyNumberFormat="1" applyFont="1" applyFill="1" applyBorder="1" applyAlignment="1" applyProtection="1">
      <alignment vertical="center" shrinkToFit="1"/>
      <protection locked="0"/>
    </xf>
    <xf numFmtId="185" fontId="25" fillId="0" borderId="142" xfId="4" applyNumberFormat="1" applyFont="1" applyFill="1" applyBorder="1" applyAlignment="1" applyProtection="1">
      <alignment vertical="center" shrinkToFit="1"/>
      <protection locked="0"/>
    </xf>
    <xf numFmtId="185" fontId="25" fillId="0" borderId="99" xfId="4" applyNumberFormat="1" applyFont="1" applyFill="1" applyBorder="1" applyAlignment="1" applyProtection="1">
      <alignment vertical="center" shrinkToFit="1"/>
      <protection locked="0"/>
    </xf>
    <xf numFmtId="185" fontId="25" fillId="0" borderId="100" xfId="4" applyNumberFormat="1" applyFont="1" applyFill="1" applyBorder="1" applyAlignment="1" applyProtection="1">
      <alignment vertical="center" shrinkToFit="1"/>
      <protection locked="0"/>
    </xf>
    <xf numFmtId="186" fontId="25" fillId="0" borderId="62" xfId="4" applyNumberFormat="1" applyFont="1" applyFill="1" applyBorder="1" applyAlignment="1" applyProtection="1">
      <alignment vertical="center" shrinkToFit="1"/>
    </xf>
    <xf numFmtId="186" fontId="25" fillId="0" borderId="64" xfId="4" applyNumberFormat="1" applyFont="1" applyFill="1" applyBorder="1" applyAlignment="1" applyProtection="1">
      <alignment vertical="center" shrinkToFit="1"/>
    </xf>
    <xf numFmtId="185" fontId="25" fillId="0" borderId="89" xfId="4" applyNumberFormat="1" applyFont="1" applyFill="1" applyBorder="1" applyAlignment="1" applyProtection="1">
      <alignment vertical="center" shrinkToFit="1"/>
      <protection locked="0"/>
    </xf>
    <xf numFmtId="185" fontId="25" fillId="0" borderId="124" xfId="4" applyNumberFormat="1" applyFont="1" applyFill="1" applyBorder="1" applyAlignment="1" applyProtection="1">
      <alignment vertical="center" shrinkToFit="1"/>
      <protection locked="0"/>
    </xf>
    <xf numFmtId="185" fontId="25" fillId="0" borderId="5" xfId="4" applyNumberFormat="1" applyFont="1" applyFill="1" applyBorder="1" applyAlignment="1" applyProtection="1">
      <alignment vertical="center" shrinkToFit="1"/>
      <protection locked="0"/>
    </xf>
    <xf numFmtId="185" fontId="25" fillId="0" borderId="144" xfId="4" applyNumberFormat="1" applyFont="1" applyFill="1" applyBorder="1" applyAlignment="1" applyProtection="1">
      <alignment vertical="center" shrinkToFit="1"/>
      <protection locked="0"/>
    </xf>
    <xf numFmtId="185" fontId="25" fillId="0" borderId="93" xfId="4" applyNumberFormat="1" applyFont="1" applyFill="1" applyBorder="1" applyAlignment="1" applyProtection="1">
      <alignment vertical="center" shrinkToFit="1"/>
      <protection locked="0"/>
    </xf>
    <xf numFmtId="185" fontId="25" fillId="0" borderId="28" xfId="4" applyNumberFormat="1" applyFont="1" applyFill="1" applyBorder="1" applyAlignment="1" applyProtection="1">
      <alignment vertical="center" shrinkToFit="1"/>
      <protection locked="0"/>
    </xf>
    <xf numFmtId="185" fontId="25" fillId="0" borderId="203" xfId="4" applyNumberFormat="1" applyFont="1" applyFill="1" applyBorder="1" applyAlignment="1" applyProtection="1">
      <alignment vertical="center" shrinkToFit="1"/>
      <protection locked="0"/>
    </xf>
    <xf numFmtId="186" fontId="25" fillId="0" borderId="118" xfId="4" applyNumberFormat="1" applyFont="1" applyFill="1" applyBorder="1" applyAlignment="1" applyProtection="1">
      <alignment vertical="center" shrinkToFit="1"/>
    </xf>
    <xf numFmtId="185" fontId="25" fillId="0" borderId="117" xfId="4" applyNumberFormat="1" applyFont="1" applyFill="1" applyBorder="1" applyAlignment="1" applyProtection="1">
      <alignment vertical="center" shrinkToFit="1"/>
      <protection locked="0"/>
    </xf>
    <xf numFmtId="185" fontId="25" fillId="0" borderId="80" xfId="4" applyNumberFormat="1" applyFont="1" applyFill="1" applyBorder="1" applyAlignment="1" applyProtection="1">
      <alignment vertical="center" shrinkToFit="1"/>
    </xf>
    <xf numFmtId="185" fontId="25" fillId="0" borderId="110" xfId="4" applyNumberFormat="1" applyFont="1" applyFill="1" applyBorder="1" applyAlignment="1" applyProtection="1">
      <alignment vertical="center" shrinkToFit="1"/>
    </xf>
    <xf numFmtId="185" fontId="25" fillId="0" borderId="81" xfId="4" applyNumberFormat="1" applyFont="1" applyFill="1" applyBorder="1" applyAlignment="1" applyProtection="1">
      <alignment vertical="center" shrinkToFit="1"/>
    </xf>
    <xf numFmtId="185" fontId="25" fillId="0" borderId="95" xfId="4" applyNumberFormat="1" applyFont="1" applyFill="1" applyBorder="1" applyAlignment="1" applyProtection="1">
      <alignment vertical="center" shrinkToFit="1"/>
    </xf>
    <xf numFmtId="185" fontId="25" fillId="0" borderId="121" xfId="4" applyNumberFormat="1" applyFont="1" applyFill="1" applyBorder="1" applyAlignment="1" applyProtection="1">
      <alignment vertical="center" shrinkToFit="1"/>
    </xf>
    <xf numFmtId="185" fontId="25" fillId="0" borderId="96" xfId="4" applyNumberFormat="1" applyFont="1" applyFill="1" applyBorder="1" applyAlignment="1" applyProtection="1">
      <alignment vertical="center" shrinkToFit="1"/>
    </xf>
    <xf numFmtId="185" fontId="25" fillId="0" borderId="140" xfId="4" applyNumberFormat="1" applyFont="1" applyFill="1" applyBorder="1" applyAlignment="1" applyProtection="1">
      <alignment vertical="center" shrinkToFit="1"/>
    </xf>
    <xf numFmtId="185" fontId="25" fillId="0" borderId="142" xfId="4" applyNumberFormat="1" applyFont="1" applyFill="1" applyBorder="1" applyAlignment="1" applyProtection="1">
      <alignment vertical="center" shrinkToFit="1"/>
    </xf>
    <xf numFmtId="185" fontId="25" fillId="0" borderId="141" xfId="4" applyNumberFormat="1" applyFont="1" applyFill="1" applyBorder="1" applyAlignment="1" applyProtection="1">
      <alignment vertical="center" shrinkToFit="1"/>
    </xf>
    <xf numFmtId="185" fontId="25" fillId="0" borderId="99" xfId="4" applyNumberFormat="1" applyFont="1" applyFill="1" applyBorder="1" applyAlignment="1" applyProtection="1">
      <alignment vertical="center" shrinkToFit="1"/>
    </xf>
    <xf numFmtId="185" fontId="25" fillId="0" borderId="124" xfId="4" applyNumberFormat="1" applyFont="1" applyFill="1" applyBorder="1" applyAlignment="1" applyProtection="1">
      <alignment vertical="center" shrinkToFit="1"/>
    </xf>
    <xf numFmtId="185" fontId="25" fillId="0" borderId="100" xfId="4" applyNumberFormat="1" applyFont="1" applyFill="1" applyBorder="1" applyAlignment="1" applyProtection="1">
      <alignment vertical="center" shrinkToFit="1"/>
    </xf>
    <xf numFmtId="184" fontId="25" fillId="0" borderId="34" xfId="4" applyNumberFormat="1" applyFont="1" applyFill="1" applyBorder="1" applyAlignment="1" applyProtection="1">
      <alignment horizontal="right" vertical="center"/>
      <protection locked="0"/>
    </xf>
    <xf numFmtId="184" fontId="25" fillId="0" borderId="58" xfId="4" applyNumberFormat="1" applyFont="1" applyFill="1" applyBorder="1" applyAlignment="1" applyProtection="1">
      <alignment horizontal="right" vertical="center" wrapText="1"/>
      <protection locked="0"/>
    </xf>
    <xf numFmtId="184" fontId="25" fillId="0" borderId="27" xfId="4" applyNumberFormat="1" applyFont="1" applyFill="1" applyBorder="1" applyAlignment="1" applyProtection="1">
      <alignment horizontal="right" vertical="center" wrapText="1"/>
      <protection locked="0"/>
    </xf>
    <xf numFmtId="184" fontId="25" fillId="0" borderId="36" xfId="4" applyNumberFormat="1" applyFont="1" applyFill="1" applyBorder="1" applyAlignment="1" applyProtection="1">
      <alignment horizontal="right" vertical="center"/>
      <protection locked="0"/>
    </xf>
    <xf numFmtId="184" fontId="25" fillId="0" borderId="14" xfId="4" applyNumberFormat="1" applyFont="1" applyFill="1" applyBorder="1" applyAlignment="1" applyProtection="1">
      <alignment horizontal="right" vertical="center" wrapText="1"/>
      <protection locked="0"/>
    </xf>
    <xf numFmtId="184" fontId="25" fillId="0" borderId="10" xfId="4" applyNumberFormat="1" applyFont="1" applyFill="1" applyBorder="1" applyAlignment="1" applyProtection="1">
      <alignment horizontal="right" vertical="center" wrapText="1"/>
      <protection locked="0"/>
    </xf>
    <xf numFmtId="184" fontId="25" fillId="0" borderId="33" xfId="4" applyNumberFormat="1" applyFont="1" applyFill="1" applyBorder="1" applyAlignment="1" applyProtection="1">
      <alignment horizontal="right" vertical="center"/>
      <protection locked="0"/>
    </xf>
    <xf numFmtId="184" fontId="25" fillId="0" borderId="1" xfId="4" applyNumberFormat="1" applyFont="1" applyFill="1" applyBorder="1" applyAlignment="1" applyProtection="1">
      <alignment horizontal="right" vertical="center" wrapText="1"/>
      <protection locked="0"/>
    </xf>
    <xf numFmtId="184" fontId="25" fillId="0" borderId="11" xfId="4" applyNumberFormat="1" applyFont="1" applyFill="1" applyBorder="1" applyAlignment="1" applyProtection="1">
      <alignment horizontal="right" vertical="center" wrapText="1"/>
      <protection locked="0"/>
    </xf>
    <xf numFmtId="185" fontId="25" fillId="0" borderId="34" xfId="4" applyNumberFormat="1" applyFont="1" applyFill="1" applyBorder="1" applyAlignment="1" applyProtection="1">
      <alignment horizontal="right" vertical="center"/>
      <protection locked="0"/>
    </xf>
    <xf numFmtId="185" fontId="25" fillId="0" borderId="58" xfId="4" applyNumberFormat="1" applyFont="1" applyFill="1" applyBorder="1" applyAlignment="1" applyProtection="1">
      <alignment horizontal="right" vertical="center"/>
      <protection locked="0"/>
    </xf>
    <xf numFmtId="185" fontId="25" fillId="0" borderId="27" xfId="4" applyNumberFormat="1" applyFont="1" applyFill="1" applyBorder="1" applyAlignment="1" applyProtection="1">
      <alignment horizontal="right" vertical="center"/>
      <protection locked="0"/>
    </xf>
    <xf numFmtId="184" fontId="25" fillId="0" borderId="14" xfId="4" applyNumberFormat="1" applyFont="1" applyFill="1" applyBorder="1" applyAlignment="1" applyProtection="1">
      <alignment horizontal="right" vertical="center"/>
      <protection locked="0"/>
    </xf>
    <xf numFmtId="184" fontId="25" fillId="0" borderId="10" xfId="4" applyNumberFormat="1" applyFont="1" applyFill="1" applyBorder="1" applyAlignment="1" applyProtection="1">
      <alignment horizontal="right" vertical="center"/>
      <protection locked="0"/>
    </xf>
    <xf numFmtId="184" fontId="25" fillId="0" borderId="1" xfId="4" applyNumberFormat="1" applyFont="1" applyFill="1" applyBorder="1" applyAlignment="1" applyProtection="1">
      <alignment horizontal="right" vertical="center"/>
      <protection locked="0"/>
    </xf>
    <xf numFmtId="184" fontId="25" fillId="0" borderId="11" xfId="4" applyNumberFormat="1" applyFont="1" applyFill="1" applyBorder="1" applyAlignment="1" applyProtection="1">
      <alignment horizontal="right" vertical="center"/>
      <protection locked="0"/>
    </xf>
    <xf numFmtId="184" fontId="25" fillId="0" borderId="58" xfId="4" applyNumberFormat="1" applyFont="1" applyFill="1" applyBorder="1" applyAlignment="1" applyProtection="1">
      <alignment horizontal="right" vertical="center"/>
      <protection locked="0"/>
    </xf>
    <xf numFmtId="184" fontId="25" fillId="0" borderId="27" xfId="4" applyNumberFormat="1" applyFont="1" applyFill="1" applyBorder="1" applyAlignment="1" applyProtection="1">
      <alignment horizontal="right" vertical="center"/>
      <protection locked="0"/>
    </xf>
    <xf numFmtId="184" fontId="25" fillId="0" borderId="35" xfId="4" applyNumberFormat="1" applyFont="1" applyFill="1" applyBorder="1" applyAlignment="1" applyProtection="1">
      <alignment horizontal="right" vertical="center"/>
      <protection locked="0"/>
    </xf>
    <xf numFmtId="184" fontId="25" fillId="0" borderId="0" xfId="4" applyNumberFormat="1" applyFont="1" applyFill="1" applyBorder="1" applyAlignment="1" applyProtection="1">
      <alignment horizontal="right" vertical="center"/>
      <protection locked="0"/>
    </xf>
    <xf numFmtId="184" fontId="25" fillId="0" borderId="5" xfId="4" applyNumberFormat="1" applyFont="1" applyFill="1" applyBorder="1" applyAlignment="1" applyProtection="1">
      <alignment horizontal="right" vertical="center"/>
      <protection locked="0"/>
    </xf>
    <xf numFmtId="184" fontId="25" fillId="0" borderId="31" xfId="4" applyNumberFormat="1" applyFont="1" applyFill="1" applyBorder="1" applyAlignment="1">
      <alignment horizontal="right" vertical="center"/>
    </xf>
    <xf numFmtId="184" fontId="25" fillId="0" borderId="36" xfId="4" applyNumberFormat="1" applyFont="1" applyFill="1" applyBorder="1" applyAlignment="1">
      <alignment horizontal="right" vertical="center"/>
    </xf>
    <xf numFmtId="184" fontId="25" fillId="0" borderId="35" xfId="4" applyNumberFormat="1" applyFont="1" applyFill="1" applyBorder="1" applyAlignment="1">
      <alignment horizontal="right" vertical="center"/>
    </xf>
    <xf numFmtId="184" fontId="25" fillId="0" borderId="50" xfId="4" applyNumberFormat="1" applyFont="1" applyFill="1" applyBorder="1" applyAlignment="1">
      <alignment horizontal="right" vertical="center"/>
    </xf>
    <xf numFmtId="184" fontId="25" fillId="0" borderId="42" xfId="4" applyNumberFormat="1" applyFont="1" applyFill="1" applyBorder="1" applyAlignment="1">
      <alignment horizontal="right" vertical="center"/>
    </xf>
    <xf numFmtId="184" fontId="25" fillId="0" borderId="54" xfId="4" applyNumberFormat="1" applyFont="1" applyFill="1" applyBorder="1" applyAlignment="1">
      <alignment horizontal="right" vertical="center"/>
    </xf>
    <xf numFmtId="184" fontId="25" fillId="0" borderId="66" xfId="4" applyNumberFormat="1" applyFont="1" applyFill="1" applyBorder="1" applyAlignment="1">
      <alignment horizontal="right" vertical="center"/>
    </xf>
    <xf numFmtId="184" fontId="25" fillId="0" borderId="10" xfId="4" applyNumberFormat="1" applyFont="1" applyFill="1" applyBorder="1" applyAlignment="1">
      <alignment horizontal="right" vertical="center"/>
    </xf>
    <xf numFmtId="184" fontId="25" fillId="0" borderId="14" xfId="4" applyNumberFormat="1" applyFont="1" applyFill="1" applyBorder="1" applyAlignment="1">
      <alignment horizontal="right" vertical="center"/>
    </xf>
    <xf numFmtId="184" fontId="25" fillId="0" borderId="91" xfId="4" applyNumberFormat="1" applyFont="1" applyFill="1" applyBorder="1" applyAlignment="1">
      <alignment horizontal="right" vertical="center"/>
    </xf>
    <xf numFmtId="184" fontId="25" fillId="0" borderId="11" xfId="4" applyNumberFormat="1" applyFont="1" applyFill="1" applyBorder="1" applyAlignment="1">
      <alignment horizontal="right" vertical="center"/>
    </xf>
    <xf numFmtId="184" fontId="25" fillId="0" borderId="33" xfId="4" applyNumberFormat="1" applyFont="1" applyFill="1" applyBorder="1" applyAlignment="1">
      <alignment horizontal="right" vertical="center"/>
    </xf>
    <xf numFmtId="184" fontId="25" fillId="0" borderId="1" xfId="4" applyNumberFormat="1" applyFont="1" applyFill="1" applyBorder="1" applyAlignment="1">
      <alignment horizontal="right" vertical="center"/>
    </xf>
    <xf numFmtId="184" fontId="25" fillId="0" borderId="219" xfId="4" applyNumberFormat="1" applyFont="1" applyFill="1" applyBorder="1" applyAlignment="1">
      <alignment horizontal="right" vertical="center"/>
    </xf>
    <xf numFmtId="189" fontId="25" fillId="0" borderId="27" xfId="4" applyNumberFormat="1" applyFont="1" applyFill="1" applyBorder="1" applyAlignment="1">
      <alignment horizontal="right" vertical="center"/>
    </xf>
    <xf numFmtId="189" fontId="25" fillId="0" borderId="34" xfId="4" applyNumberFormat="1" applyFont="1" applyFill="1" applyBorder="1" applyAlignment="1">
      <alignment horizontal="right" vertical="center"/>
    </xf>
    <xf numFmtId="189" fontId="25" fillId="0" borderId="58" xfId="4" applyNumberFormat="1" applyFont="1" applyFill="1" applyBorder="1" applyAlignment="1">
      <alignment horizontal="right" vertical="center"/>
    </xf>
    <xf numFmtId="189" fontId="25" fillId="0" borderId="107" xfId="4" applyNumberFormat="1" applyFont="1" applyFill="1" applyBorder="1" applyAlignment="1">
      <alignment horizontal="right" vertical="center"/>
    </xf>
    <xf numFmtId="189" fontId="25" fillId="0" borderId="10" xfId="4" applyNumberFormat="1" applyFont="1" applyFill="1" applyBorder="1" applyAlignment="1">
      <alignment horizontal="right" vertical="center"/>
    </xf>
    <xf numFmtId="189" fontId="25" fillId="0" borderId="36" xfId="4" applyNumberFormat="1" applyFont="1" applyFill="1" applyBorder="1" applyAlignment="1">
      <alignment horizontal="right" vertical="center"/>
    </xf>
    <xf numFmtId="189" fontId="25" fillId="0" borderId="14" xfId="4" applyNumberFormat="1" applyFont="1" applyFill="1" applyBorder="1" applyAlignment="1">
      <alignment horizontal="right" vertical="center"/>
    </xf>
    <xf numFmtId="189" fontId="25" fillId="0" borderId="91" xfId="4" applyNumberFormat="1" applyFont="1" applyFill="1" applyBorder="1" applyAlignment="1">
      <alignment horizontal="right" vertical="center"/>
    </xf>
    <xf numFmtId="189" fontId="25" fillId="0" borderId="63" xfId="4" applyNumberFormat="1" applyFont="1" applyFill="1" applyBorder="1" applyAlignment="1">
      <alignment horizontal="right" vertical="center"/>
    </xf>
    <xf numFmtId="189" fontId="25" fillId="0" borderId="38" xfId="4" applyNumberFormat="1" applyFont="1" applyFill="1" applyBorder="1" applyAlignment="1">
      <alignment horizontal="right" vertical="center"/>
    </xf>
    <xf numFmtId="189" fontId="25" fillId="0" borderId="61" xfId="4" applyNumberFormat="1" applyFont="1" applyFill="1" applyBorder="1" applyAlignment="1">
      <alignment horizontal="right" vertical="center"/>
    </xf>
    <xf numFmtId="189" fontId="25" fillId="0" borderId="79" xfId="4" applyNumberFormat="1" applyFont="1" applyFill="1" applyBorder="1" applyAlignment="1">
      <alignment horizontal="right" vertical="center"/>
    </xf>
    <xf numFmtId="191" fontId="25" fillId="0" borderId="34" xfId="4" applyNumberFormat="1" applyFont="1" applyFill="1" applyBorder="1" applyAlignment="1" applyProtection="1">
      <alignment horizontal="right" vertical="center" wrapText="1"/>
      <protection locked="0"/>
    </xf>
    <xf numFmtId="191" fontId="25" fillId="0" borderId="27" xfId="4" applyNumberFormat="1" applyFont="1" applyFill="1" applyBorder="1" applyAlignment="1" applyProtection="1">
      <alignment horizontal="right" vertical="center" wrapText="1"/>
      <protection locked="0"/>
    </xf>
    <xf numFmtId="184" fontId="25" fillId="0" borderId="5" xfId="4" applyNumberFormat="1" applyFont="1" applyFill="1" applyBorder="1" applyAlignment="1">
      <alignment horizontal="right" vertical="center"/>
    </xf>
    <xf numFmtId="191" fontId="25" fillId="0" borderId="114" xfId="4" applyNumberFormat="1" applyFont="1" applyFill="1" applyBorder="1" applyAlignment="1" applyProtection="1">
      <alignment horizontal="right" vertical="center" wrapText="1"/>
      <protection locked="0"/>
    </xf>
    <xf numFmtId="191" fontId="25" fillId="0" borderId="160" xfId="4" applyNumberFormat="1" applyFont="1" applyFill="1" applyBorder="1" applyAlignment="1" applyProtection="1">
      <alignment horizontal="right" vertical="center" wrapText="1"/>
      <protection locked="0"/>
    </xf>
    <xf numFmtId="184" fontId="25" fillId="0" borderId="163" xfId="4" applyNumberFormat="1" applyFont="1" applyFill="1" applyBorder="1" applyAlignment="1">
      <alignment horizontal="right" vertical="center"/>
    </xf>
    <xf numFmtId="184" fontId="25" fillId="0" borderId="69" xfId="4" applyNumberFormat="1" applyFont="1" applyFill="1" applyBorder="1" applyAlignment="1">
      <alignment horizontal="right" vertical="center"/>
    </xf>
    <xf numFmtId="191" fontId="25" fillId="0" borderId="35" xfId="4" applyNumberFormat="1" applyFont="1" applyFill="1" applyBorder="1" applyAlignment="1" applyProtection="1">
      <alignment horizontal="right" vertical="center" wrapText="1"/>
      <protection locked="0"/>
    </xf>
    <xf numFmtId="191" fontId="25" fillId="0" borderId="5" xfId="4" applyNumberFormat="1" applyFont="1" applyFill="1" applyBorder="1" applyAlignment="1" applyProtection="1">
      <alignment horizontal="right" vertical="center" wrapText="1"/>
      <protection locked="0"/>
    </xf>
    <xf numFmtId="192" fontId="25" fillId="0" borderId="33" xfId="4" applyNumberFormat="1" applyFont="1" applyFill="1" applyBorder="1" applyAlignment="1" applyProtection="1">
      <alignment horizontal="right" vertical="center"/>
      <protection locked="0"/>
    </xf>
    <xf numFmtId="192" fontId="25" fillId="0" borderId="11" xfId="4" applyNumberFormat="1" applyFont="1" applyFill="1" applyBorder="1" applyAlignment="1" applyProtection="1">
      <alignment horizontal="right" vertical="center"/>
      <protection locked="0"/>
    </xf>
    <xf numFmtId="191" fontId="25" fillId="0" borderId="58" xfId="4" applyNumberFormat="1" applyFont="1" applyFill="1" applyBorder="1" applyAlignment="1" applyProtection="1">
      <alignment horizontal="right" vertical="center" wrapText="1"/>
      <protection locked="0"/>
    </xf>
    <xf numFmtId="184" fontId="25" fillId="0" borderId="0" xfId="4" applyNumberFormat="1" applyFont="1" applyFill="1" applyBorder="1" applyAlignment="1">
      <alignment horizontal="right" vertical="center"/>
    </xf>
    <xf numFmtId="191" fontId="25" fillId="0" borderId="161" xfId="4" applyNumberFormat="1" applyFont="1" applyFill="1" applyBorder="1" applyAlignment="1" applyProtection="1">
      <alignment horizontal="right" vertical="center" wrapText="1"/>
      <protection locked="0"/>
    </xf>
    <xf numFmtId="192" fontId="25" fillId="0" borderId="1" xfId="4" applyNumberFormat="1" applyFont="1" applyFill="1" applyBorder="1" applyAlignment="1" applyProtection="1">
      <alignment horizontal="right" vertical="center"/>
      <protection locked="0"/>
    </xf>
    <xf numFmtId="191" fontId="25" fillId="0" borderId="34" xfId="4" quotePrefix="1" applyNumberFormat="1" applyFont="1" applyFill="1" applyBorder="1" applyAlignment="1" applyProtection="1">
      <alignment horizontal="right" vertical="center" wrapText="1"/>
      <protection locked="0"/>
    </xf>
    <xf numFmtId="191" fontId="25" fillId="0" borderId="27" xfId="4" quotePrefix="1" applyNumberFormat="1" applyFont="1" applyFill="1" applyBorder="1" applyAlignment="1" applyProtection="1">
      <alignment horizontal="right" vertical="center" wrapText="1"/>
      <protection locked="0"/>
    </xf>
    <xf numFmtId="191" fontId="25" fillId="0" borderId="35" xfId="4" quotePrefix="1" applyNumberFormat="1" applyFont="1" applyFill="1" applyBorder="1" applyAlignment="1" applyProtection="1">
      <alignment horizontal="right" vertical="center" wrapText="1"/>
      <protection locked="0"/>
    </xf>
    <xf numFmtId="191" fontId="25" fillId="0" borderId="5" xfId="4" quotePrefix="1" applyNumberFormat="1" applyFont="1" applyFill="1" applyBorder="1" applyAlignment="1" applyProtection="1">
      <alignment horizontal="right" vertical="center" wrapText="1"/>
      <protection locked="0"/>
    </xf>
    <xf numFmtId="192" fontId="25" fillId="0" borderId="5" xfId="4" applyNumberFormat="1" applyFont="1" applyFill="1" applyBorder="1" applyAlignment="1" applyProtection="1">
      <alignment horizontal="right" vertical="center"/>
      <protection locked="0"/>
    </xf>
    <xf numFmtId="191" fontId="25" fillId="0" borderId="34" xfId="4" applyNumberFormat="1" applyFont="1" applyFill="1" applyBorder="1" applyAlignment="1">
      <alignment horizontal="right" vertical="center" wrapText="1"/>
    </xf>
    <xf numFmtId="191" fontId="25" fillId="0" borderId="27" xfId="4" applyNumberFormat="1" applyFont="1" applyFill="1" applyBorder="1" applyAlignment="1">
      <alignment horizontal="right" vertical="center" wrapText="1"/>
    </xf>
    <xf numFmtId="38" fontId="25" fillId="0" borderId="163" xfId="4" applyFont="1" applyFill="1" applyBorder="1" applyAlignment="1">
      <alignment horizontal="right" vertical="center"/>
    </xf>
    <xf numFmtId="38" fontId="25" fillId="0" borderId="69" xfId="4" applyFont="1" applyFill="1" applyBorder="1" applyAlignment="1">
      <alignment horizontal="right" vertical="center"/>
    </xf>
    <xf numFmtId="38" fontId="25" fillId="0" borderId="33" xfId="4" applyFont="1" applyFill="1" applyBorder="1" applyAlignment="1" applyProtection="1">
      <alignment horizontal="right" vertical="center"/>
      <protection locked="0"/>
    </xf>
    <xf numFmtId="38" fontId="25" fillId="0" borderId="11" xfId="4" applyFont="1" applyFill="1" applyBorder="1" applyAlignment="1" applyProtection="1">
      <alignment horizontal="right" vertical="center"/>
      <protection locked="0"/>
    </xf>
    <xf numFmtId="193" fontId="25" fillId="0" borderId="34" xfId="4" applyNumberFormat="1" applyFont="1" applyFill="1" applyBorder="1" applyAlignment="1">
      <alignment horizontal="right" vertical="center" wrapText="1"/>
    </xf>
    <xf numFmtId="193" fontId="25" fillId="0" borderId="58" xfId="4" applyNumberFormat="1" applyFont="1" applyFill="1" applyBorder="1" applyAlignment="1">
      <alignment horizontal="right" vertical="center" wrapText="1"/>
    </xf>
    <xf numFmtId="193" fontId="25" fillId="0" borderId="47" xfId="4" applyNumberFormat="1" applyFont="1" applyFill="1" applyBorder="1" applyAlignment="1">
      <alignment horizontal="right" vertical="center" wrapText="1"/>
    </xf>
    <xf numFmtId="193" fontId="25" fillId="0" borderId="66" xfId="4" applyNumberFormat="1" applyFont="1" applyFill="1" applyBorder="1" applyAlignment="1">
      <alignment horizontal="right" vertical="center" wrapText="1"/>
    </xf>
    <xf numFmtId="192" fontId="25" fillId="0" borderId="35" xfId="4" applyNumberFormat="1" applyFont="1" applyFill="1" applyBorder="1" applyAlignment="1">
      <alignment horizontal="right" vertical="center"/>
    </xf>
    <xf numFmtId="192" fontId="25" fillId="0" borderId="0" xfId="4" applyNumberFormat="1" applyFont="1" applyFill="1" applyBorder="1" applyAlignment="1">
      <alignment horizontal="right" vertical="center"/>
    </xf>
    <xf numFmtId="192" fontId="25" fillId="0" borderId="45" xfId="4" applyNumberFormat="1" applyFont="1" applyFill="1" applyBorder="1" applyAlignment="1">
      <alignment horizontal="right" vertical="center"/>
    </xf>
    <xf numFmtId="192" fontId="25" fillId="0" borderId="73" xfId="4" applyNumberFormat="1" applyFont="1" applyFill="1" applyBorder="1" applyAlignment="1">
      <alignment horizontal="right" vertical="center"/>
    </xf>
    <xf numFmtId="193" fontId="25" fillId="0" borderId="114" xfId="4" applyNumberFormat="1" applyFont="1" applyFill="1" applyBorder="1" applyAlignment="1">
      <alignment horizontal="right" vertical="center" wrapText="1"/>
    </xf>
    <xf numFmtId="193" fontId="25" fillId="0" borderId="161" xfId="4" applyNumberFormat="1" applyFont="1" applyFill="1" applyBorder="1" applyAlignment="1">
      <alignment horizontal="right" vertical="center" wrapText="1"/>
    </xf>
    <xf numFmtId="193" fontId="25" fillId="0" borderId="162" xfId="4" applyNumberFormat="1" applyFont="1" applyFill="1" applyBorder="1" applyAlignment="1">
      <alignment horizontal="right" vertical="center" wrapText="1"/>
    </xf>
    <xf numFmtId="193" fontId="25" fillId="0" borderId="115" xfId="4" applyNumberFormat="1" applyFont="1" applyFill="1" applyBorder="1" applyAlignment="1">
      <alignment horizontal="right" vertical="center" wrapText="1"/>
    </xf>
    <xf numFmtId="192" fontId="25" fillId="0" borderId="33" xfId="4" applyNumberFormat="1" applyFont="1" applyFill="1" applyBorder="1" applyAlignment="1">
      <alignment horizontal="right" vertical="center"/>
    </xf>
    <xf numFmtId="192" fontId="25" fillId="0" borderId="1" xfId="4" applyNumberFormat="1" applyFont="1" applyFill="1" applyBorder="1" applyAlignment="1">
      <alignment horizontal="right" vertical="center"/>
    </xf>
    <xf numFmtId="192" fontId="25" fillId="0" borderId="48" xfId="4" applyNumberFormat="1" applyFont="1" applyFill="1" applyBorder="1" applyAlignment="1">
      <alignment horizontal="right" vertical="center"/>
    </xf>
    <xf numFmtId="192" fontId="25" fillId="0" borderId="219" xfId="4" applyNumberFormat="1" applyFont="1" applyFill="1" applyBorder="1" applyAlignment="1">
      <alignment horizontal="right" vertical="center"/>
    </xf>
    <xf numFmtId="194" fontId="25" fillId="0" borderId="34" xfId="4" applyNumberFormat="1" applyFont="1" applyFill="1" applyBorder="1" applyAlignment="1">
      <alignment horizontal="right" vertical="center" wrapText="1"/>
    </xf>
    <xf numFmtId="194" fontId="25" fillId="0" borderId="27" xfId="4" applyNumberFormat="1" applyFont="1" applyFill="1" applyBorder="1" applyAlignment="1">
      <alignment horizontal="right" vertical="center" wrapText="1"/>
    </xf>
    <xf numFmtId="194" fontId="25" fillId="0" borderId="47" xfId="4" applyNumberFormat="1" applyFont="1" applyFill="1" applyBorder="1" applyAlignment="1">
      <alignment horizontal="right" vertical="center" wrapText="1"/>
    </xf>
    <xf numFmtId="194" fontId="25" fillId="0" borderId="107" xfId="4" applyNumberFormat="1" applyFont="1" applyFill="1" applyBorder="1" applyAlignment="1">
      <alignment horizontal="right" vertical="center" wrapText="1"/>
    </xf>
    <xf numFmtId="195" fontId="25" fillId="0" borderId="163" xfId="4" applyNumberFormat="1" applyFont="1" applyFill="1" applyBorder="1" applyAlignment="1">
      <alignment horizontal="right" vertical="center"/>
    </xf>
    <xf numFmtId="195" fontId="25" fillId="0" borderId="69" xfId="4" applyNumberFormat="1" applyFont="1" applyFill="1" applyBorder="1" applyAlignment="1">
      <alignment horizontal="right" vertical="center"/>
    </xf>
    <xf numFmtId="195" fontId="25" fillId="0" borderId="164" xfId="4" applyNumberFormat="1" applyFont="1" applyFill="1" applyBorder="1" applyAlignment="1">
      <alignment horizontal="right" vertical="center"/>
    </xf>
    <xf numFmtId="195" fontId="25" fillId="0" borderId="250" xfId="4" applyNumberFormat="1" applyFont="1" applyFill="1" applyBorder="1" applyAlignment="1">
      <alignment horizontal="right" vertical="center"/>
    </xf>
    <xf numFmtId="194" fontId="25" fillId="0" borderId="35" xfId="4" applyNumberFormat="1" applyFont="1" applyFill="1" applyBorder="1" applyAlignment="1">
      <alignment horizontal="right" vertical="center"/>
    </xf>
    <xf numFmtId="194" fontId="25" fillId="0" borderId="5" xfId="4" applyNumberFormat="1" applyFont="1" applyFill="1" applyBorder="1" applyAlignment="1">
      <alignment horizontal="right" vertical="center"/>
    </xf>
    <xf numFmtId="194" fontId="25" fillId="0" borderId="45" xfId="4" applyNumberFormat="1" applyFont="1" applyFill="1" applyBorder="1" applyAlignment="1">
      <alignment horizontal="right" vertical="center"/>
    </xf>
    <xf numFmtId="194" fontId="25" fillId="0" borderId="73" xfId="4" applyNumberFormat="1" applyFont="1" applyFill="1" applyBorder="1" applyAlignment="1">
      <alignment horizontal="right" vertical="center"/>
    </xf>
    <xf numFmtId="195" fontId="25" fillId="0" borderId="38" xfId="4" applyNumberFormat="1" applyFont="1" applyFill="1" applyBorder="1" applyAlignment="1">
      <alignment horizontal="right" vertical="center"/>
    </xf>
    <xf numFmtId="195" fontId="25" fillId="0" borderId="63" xfId="4" applyNumberFormat="1" applyFont="1" applyFill="1" applyBorder="1" applyAlignment="1">
      <alignment horizontal="right" vertical="center"/>
    </xf>
    <xf numFmtId="195" fontId="25" fillId="0" borderId="40" xfId="4" applyNumberFormat="1" applyFont="1" applyFill="1" applyBorder="1" applyAlignment="1">
      <alignment horizontal="right" vertical="center"/>
    </xf>
    <xf numFmtId="195" fontId="25" fillId="0" borderId="79" xfId="4" applyNumberFormat="1" applyFont="1" applyFill="1" applyBorder="1" applyAlignment="1">
      <alignment horizontal="right" vertical="center"/>
    </xf>
    <xf numFmtId="191" fontId="25" fillId="0" borderId="27" xfId="4" applyNumberFormat="1" applyFont="1" applyFill="1" applyBorder="1" applyAlignment="1" applyProtection="1">
      <alignment horizontal="right" wrapText="1"/>
    </xf>
    <xf numFmtId="191" fontId="25" fillId="0" borderId="34" xfId="4" applyNumberFormat="1" applyFont="1" applyFill="1" applyBorder="1" applyAlignment="1" applyProtection="1">
      <alignment horizontal="right" wrapText="1"/>
    </xf>
    <xf numFmtId="185" fontId="25" fillId="0" borderId="11" xfId="4" applyNumberFormat="1" applyFont="1" applyFill="1" applyBorder="1" applyAlignment="1" applyProtection="1">
      <alignment horizontal="right" vertical="top"/>
    </xf>
    <xf numFmtId="185" fontId="25" fillId="0" borderId="33" xfId="4" applyNumberFormat="1" applyFont="1" applyFill="1" applyBorder="1" applyAlignment="1" applyProtection="1">
      <alignment horizontal="right" vertical="top"/>
    </xf>
    <xf numFmtId="185" fontId="25" fillId="0" borderId="35" xfId="4" applyNumberFormat="1" applyFont="1" applyFill="1" applyBorder="1" applyAlignment="1" applyProtection="1">
      <alignment horizontal="right" vertical="top"/>
    </xf>
    <xf numFmtId="193" fontId="25" fillId="0" borderId="50" xfId="4" applyNumberFormat="1" applyFont="1" applyFill="1" applyBorder="1" applyAlignment="1" applyProtection="1">
      <alignment horizontal="right" wrapText="1"/>
    </xf>
    <xf numFmtId="193" fontId="25" fillId="0" borderId="42" xfId="4" applyNumberFormat="1" applyFont="1" applyFill="1" applyBorder="1" applyAlignment="1" applyProtection="1">
      <alignment horizontal="right" wrapText="1"/>
    </xf>
    <xf numFmtId="185" fontId="25" fillId="0" borderId="63" xfId="4" applyNumberFormat="1" applyFont="1" applyFill="1" applyBorder="1" applyAlignment="1" applyProtection="1">
      <alignment horizontal="right" vertical="top"/>
    </xf>
    <xf numFmtId="185" fontId="25" fillId="0" borderId="38" xfId="4" applyNumberFormat="1" applyFont="1" applyFill="1" applyBorder="1" applyAlignment="1" applyProtection="1">
      <alignment horizontal="right" vertical="top"/>
    </xf>
    <xf numFmtId="192" fontId="25" fillId="0" borderId="0" xfId="4" applyNumberFormat="1" applyFont="1" applyFill="1" applyBorder="1" applyAlignment="1" applyProtection="1">
      <alignment horizontal="right" vertical="center" wrapText="1"/>
    </xf>
    <xf numFmtId="38" fontId="25" fillId="0" borderId="0" xfId="4" applyFont="1" applyFill="1" applyBorder="1" applyAlignment="1" applyProtection="1">
      <alignment horizontal="right" vertical="center"/>
    </xf>
    <xf numFmtId="195" fontId="25" fillId="0" borderId="0" xfId="4" applyNumberFormat="1" applyFont="1" applyFill="1" applyBorder="1" applyAlignment="1" applyProtection="1">
      <alignment horizontal="right" vertical="center" wrapText="1"/>
    </xf>
    <xf numFmtId="194" fontId="25" fillId="0" borderId="0" xfId="4" applyNumberFormat="1" applyFont="1" applyFill="1" applyBorder="1" applyAlignment="1" applyProtection="1">
      <alignment horizontal="right" vertical="center" wrapText="1"/>
    </xf>
    <xf numFmtId="195" fontId="25" fillId="0" borderId="0" xfId="4" applyNumberFormat="1" applyFont="1" applyFill="1" applyBorder="1" applyAlignment="1" applyProtection="1">
      <alignment horizontal="right" vertical="center"/>
    </xf>
    <xf numFmtId="196" fontId="25" fillId="0" borderId="0" xfId="4" applyNumberFormat="1" applyFont="1" applyFill="1" applyBorder="1" applyAlignment="1" applyProtection="1">
      <alignment horizontal="right" vertical="center" wrapText="1"/>
    </xf>
    <xf numFmtId="194" fontId="25" fillId="0" borderId="0" xfId="4" applyNumberFormat="1" applyFont="1" applyFill="1" applyBorder="1" applyAlignment="1" applyProtection="1">
      <alignment horizontal="right" vertical="center"/>
    </xf>
    <xf numFmtId="0" fontId="37" fillId="0" borderId="0" xfId="1" applyFont="1" applyFill="1" applyAlignment="1">
      <alignment vertical="center"/>
    </xf>
    <xf numFmtId="0" fontId="32" fillId="0" borderId="0" xfId="1" applyFont="1" applyFill="1"/>
    <xf numFmtId="0" fontId="25" fillId="0" borderId="0" xfId="1" quotePrefix="1" applyFont="1" applyFill="1" applyAlignment="1">
      <alignment horizontal="left" vertical="center"/>
    </xf>
    <xf numFmtId="0" fontId="25" fillId="0" borderId="0" xfId="1" quotePrefix="1" applyFont="1" applyFill="1" applyAlignment="1">
      <alignment horizontal="right" vertical="center"/>
    </xf>
    <xf numFmtId="0" fontId="25" fillId="0" borderId="65" xfId="1" applyFont="1" applyFill="1" applyBorder="1" applyAlignment="1">
      <alignment vertical="center"/>
    </xf>
    <xf numFmtId="0" fontId="25" fillId="0" borderId="0" xfId="1" applyFont="1" applyFill="1" applyAlignment="1">
      <alignment horizontal="center"/>
    </xf>
    <xf numFmtId="0" fontId="25" fillId="0" borderId="0" xfId="1" applyFont="1" applyFill="1"/>
    <xf numFmtId="0" fontId="25" fillId="0" borderId="21" xfId="1" applyFont="1" applyFill="1" applyBorder="1" applyAlignment="1">
      <alignment vertical="center"/>
    </xf>
    <xf numFmtId="0" fontId="25" fillId="0" borderId="104" xfId="1" applyFont="1" applyFill="1" applyBorder="1" applyAlignment="1">
      <alignment horizontal="center"/>
    </xf>
    <xf numFmtId="0" fontId="25" fillId="0" borderId="28" xfId="1" applyFont="1" applyFill="1" applyBorder="1" applyAlignment="1">
      <alignment horizontal="center"/>
    </xf>
    <xf numFmtId="0" fontId="25" fillId="0" borderId="29" xfId="1" applyFont="1" applyFill="1" applyBorder="1" applyAlignment="1">
      <alignment horizontal="center"/>
    </xf>
    <xf numFmtId="0" fontId="25" fillId="0" borderId="59" xfId="1" applyFont="1" applyFill="1" applyBorder="1" applyAlignment="1">
      <alignment horizontal="center"/>
    </xf>
    <xf numFmtId="0" fontId="25" fillId="0" borderId="74" xfId="1" applyFont="1" applyFill="1" applyBorder="1" applyAlignment="1">
      <alignment vertical="center"/>
    </xf>
    <xf numFmtId="0" fontId="25" fillId="0" borderId="63" xfId="1" applyFont="1" applyFill="1" applyBorder="1" applyAlignment="1">
      <alignment horizontal="center" vertical="center"/>
    </xf>
    <xf numFmtId="0" fontId="25" fillId="0" borderId="133" xfId="1" applyFont="1" applyFill="1" applyBorder="1"/>
    <xf numFmtId="0" fontId="25" fillId="0" borderId="128" xfId="1" applyFont="1" applyFill="1" applyBorder="1" applyAlignment="1">
      <alignment horizontal="center" vertical="top"/>
    </xf>
    <xf numFmtId="0" fontId="25" fillId="0" borderId="126" xfId="1" applyFont="1" applyFill="1" applyBorder="1" applyAlignment="1">
      <alignment horizontal="center" vertical="top"/>
    </xf>
    <xf numFmtId="0" fontId="25" fillId="0" borderId="62" xfId="1" applyFont="1" applyFill="1" applyBorder="1" applyAlignment="1">
      <alignment horizontal="center" vertical="top"/>
    </xf>
    <xf numFmtId="0" fontId="25" fillId="0" borderId="64" xfId="1" applyFont="1" applyFill="1" applyBorder="1" applyAlignment="1">
      <alignment horizontal="center" vertical="top"/>
    </xf>
    <xf numFmtId="0" fontId="25" fillId="0" borderId="0" xfId="1" applyFont="1" applyFill="1" applyAlignment="1">
      <alignment horizontal="right"/>
    </xf>
    <xf numFmtId="184" fontId="25" fillId="0" borderId="134" xfId="1" applyNumberFormat="1" applyFont="1" applyFill="1" applyBorder="1" applyAlignment="1">
      <alignment horizontal="distributed" vertical="center"/>
    </xf>
    <xf numFmtId="185" fontId="25" fillId="0" borderId="80" xfId="4" applyNumberFormat="1" applyFont="1" applyFill="1" applyBorder="1" applyAlignment="1" applyProtection="1">
      <alignment vertical="center" shrinkToFit="1"/>
      <protection locked="0"/>
    </xf>
    <xf numFmtId="185" fontId="25" fillId="0" borderId="0" xfId="1" applyNumberFormat="1" applyFont="1" applyFill="1"/>
    <xf numFmtId="184" fontId="25" fillId="0" borderId="97" xfId="1" applyNumberFormat="1" applyFont="1" applyFill="1" applyBorder="1" applyAlignment="1">
      <alignment horizontal="center" vertical="center" shrinkToFit="1"/>
    </xf>
    <xf numFmtId="185" fontId="25" fillId="0" borderId="95" xfId="4" applyNumberFormat="1" applyFont="1" applyFill="1" applyBorder="1" applyAlignment="1" applyProtection="1">
      <alignment vertical="center" shrinkToFit="1"/>
      <protection locked="0"/>
    </xf>
    <xf numFmtId="184" fontId="25" fillId="0" borderId="94" xfId="1" applyNumberFormat="1" applyFont="1" applyFill="1" applyBorder="1" applyAlignment="1">
      <alignment horizontal="distributed" vertical="center"/>
    </xf>
    <xf numFmtId="185" fontId="25" fillId="0" borderId="137" xfId="4" applyNumberFormat="1" applyFont="1" applyFill="1" applyBorder="1" applyAlignment="1" applyProtection="1">
      <alignment vertical="center" shrinkToFit="1"/>
      <protection locked="0"/>
    </xf>
    <xf numFmtId="184" fontId="25" fillId="0" borderId="120" xfId="1" applyNumberFormat="1" applyFont="1" applyFill="1" applyBorder="1" applyAlignment="1">
      <alignment horizontal="center" vertical="center" shrinkToFit="1"/>
    </xf>
    <xf numFmtId="184" fontId="25" fillId="0" borderId="80" xfId="1" applyNumberFormat="1" applyFont="1" applyFill="1" applyBorder="1" applyAlignment="1">
      <alignment vertical="center" shrinkToFit="1"/>
    </xf>
    <xf numFmtId="184" fontId="25" fillId="0" borderId="81" xfId="1" applyNumberFormat="1" applyFont="1" applyFill="1" applyBorder="1" applyAlignment="1">
      <alignment vertical="center" shrinkToFit="1"/>
    </xf>
    <xf numFmtId="188" fontId="25" fillId="0" borderId="116" xfId="1" applyNumberFormat="1" applyFont="1" applyFill="1" applyBorder="1" applyAlignment="1">
      <alignment vertical="center" shrinkToFit="1"/>
    </xf>
    <xf numFmtId="188" fontId="25" fillId="0" borderId="117" xfId="1" applyNumberFormat="1" applyFont="1" applyFill="1" applyBorder="1" applyAlignment="1">
      <alignment vertical="center" shrinkToFit="1"/>
    </xf>
    <xf numFmtId="185" fontId="25" fillId="0" borderId="121" xfId="4" applyNumberFormat="1" applyFont="1" applyFill="1" applyBorder="1" applyAlignment="1" applyProtection="1">
      <alignment vertical="center" shrinkToFit="1"/>
      <protection locked="0"/>
    </xf>
    <xf numFmtId="38" fontId="5" fillId="0" borderId="0" xfId="1" applyNumberFormat="1" applyFill="1" applyAlignment="1">
      <alignment vertical="center"/>
    </xf>
    <xf numFmtId="38" fontId="45" fillId="0" borderId="0" xfId="1" applyNumberFormat="1" applyFont="1" applyFill="1" applyAlignment="1">
      <alignment vertical="center"/>
    </xf>
    <xf numFmtId="38" fontId="25" fillId="0" borderId="0" xfId="1" applyNumberFormat="1" applyFont="1" applyFill="1"/>
    <xf numFmtId="185" fontId="25" fillId="0" borderId="104" xfId="4" applyNumberFormat="1" applyFont="1" applyFill="1" applyBorder="1" applyAlignment="1" applyProtection="1">
      <alignment vertical="center" shrinkToFit="1"/>
      <protection locked="0"/>
    </xf>
    <xf numFmtId="0" fontId="39" fillId="0" borderId="0" xfId="1" applyFont="1" applyFill="1"/>
    <xf numFmtId="0" fontId="38" fillId="0" borderId="0" xfId="1" applyFont="1" applyFill="1"/>
    <xf numFmtId="185" fontId="38" fillId="0" borderId="0" xfId="1" applyNumberFormat="1" applyFont="1" applyFill="1"/>
    <xf numFmtId="0" fontId="25" fillId="0" borderId="27" xfId="1" applyFont="1" applyFill="1" applyBorder="1" applyAlignment="1">
      <alignment horizontal="center" vertical="center"/>
    </xf>
    <xf numFmtId="0" fontId="25" fillId="0" borderId="5" xfId="1" applyFont="1" applyFill="1" applyBorder="1" applyAlignment="1">
      <alignment horizontal="center" vertical="center"/>
    </xf>
    <xf numFmtId="0" fontId="21" fillId="0" borderId="0" xfId="1" applyFont="1" applyFill="1"/>
    <xf numFmtId="0" fontId="15" fillId="0" borderId="0" xfId="1" quotePrefix="1" applyFont="1" applyFill="1" applyAlignment="1">
      <alignment horizontal="left" vertical="center"/>
    </xf>
    <xf numFmtId="0" fontId="15" fillId="0" borderId="0" xfId="1" quotePrefix="1" applyFont="1" applyFill="1" applyAlignment="1">
      <alignment horizontal="right" vertical="center"/>
    </xf>
    <xf numFmtId="0" fontId="15" fillId="0" borderId="65" xfId="1" applyFont="1" applyFill="1" applyBorder="1" applyAlignment="1">
      <alignment vertical="center"/>
    </xf>
    <xf numFmtId="0" fontId="15" fillId="0" borderId="147" xfId="1" applyFont="1" applyFill="1" applyBorder="1" applyAlignment="1">
      <alignment horizontal="center" shrinkToFit="1"/>
    </xf>
    <xf numFmtId="0" fontId="15" fillId="0" borderId="21" xfId="1" applyFont="1" applyFill="1" applyBorder="1" applyAlignment="1">
      <alignment vertical="center"/>
    </xf>
    <xf numFmtId="0" fontId="15" fillId="0" borderId="27" xfId="1" applyFont="1" applyFill="1" applyBorder="1" applyAlignment="1">
      <alignment horizontal="center" vertical="center"/>
    </xf>
    <xf numFmtId="0" fontId="15" fillId="0" borderId="105" xfId="1" applyFont="1" applyFill="1" applyBorder="1" applyAlignment="1">
      <alignment horizontal="center" vertical="center"/>
    </xf>
    <xf numFmtId="0" fontId="15" fillId="0" borderId="45" xfId="1" applyFont="1" applyFill="1" applyBorder="1" applyAlignment="1">
      <alignment horizontal="center" shrinkToFit="1"/>
    </xf>
    <xf numFmtId="0" fontId="15" fillId="0" borderId="5" xfId="1" applyFont="1" applyFill="1" applyBorder="1" applyAlignment="1">
      <alignment horizontal="center" vertical="center"/>
    </xf>
    <xf numFmtId="0" fontId="15" fillId="0" borderId="22" xfId="1" applyFont="1" applyFill="1" applyBorder="1" applyAlignment="1">
      <alignment vertical="center"/>
    </xf>
    <xf numFmtId="0" fontId="15" fillId="0" borderId="5" xfId="1" applyFont="1" applyFill="1" applyBorder="1" applyAlignment="1">
      <alignment horizontal="center" vertical="top" shrinkToFit="1"/>
    </xf>
    <xf numFmtId="0" fontId="15" fillId="0" borderId="144" xfId="1" applyFont="1" applyFill="1" applyBorder="1" applyAlignment="1">
      <alignment horizontal="center" vertical="top" shrinkToFit="1"/>
    </xf>
    <xf numFmtId="0" fontId="15" fillId="0" borderId="44" xfId="1" applyFont="1" applyFill="1" applyBorder="1" applyAlignment="1">
      <alignment horizontal="center" vertical="top"/>
    </xf>
    <xf numFmtId="0" fontId="15" fillId="0" borderId="5" xfId="1" applyFont="1" applyFill="1" applyBorder="1" applyAlignment="1">
      <alignment horizontal="center" vertical="top"/>
    </xf>
    <xf numFmtId="0" fontId="15" fillId="0" borderId="149" xfId="1" applyFont="1" applyFill="1" applyBorder="1" applyAlignment="1">
      <alignment horizontal="center" vertical="top"/>
    </xf>
    <xf numFmtId="0" fontId="15" fillId="0" borderId="45" xfId="1" applyFont="1" applyFill="1" applyBorder="1" applyAlignment="1">
      <alignment horizontal="center" vertical="top"/>
    </xf>
    <xf numFmtId="0" fontId="15" fillId="0" borderId="134" xfId="1" applyFont="1" applyFill="1" applyBorder="1" applyAlignment="1">
      <alignment horizontal="distributed" vertical="center"/>
    </xf>
    <xf numFmtId="38" fontId="15" fillId="0" borderId="50" xfId="4" applyFont="1" applyFill="1" applyBorder="1" applyAlignment="1" applyProtection="1">
      <alignment vertical="center" shrinkToFit="1"/>
      <protection locked="0"/>
    </xf>
    <xf numFmtId="38" fontId="15" fillId="0" borderId="146" xfId="4" applyFont="1" applyFill="1" applyBorder="1" applyAlignment="1" applyProtection="1">
      <alignment vertical="center" shrinkToFit="1"/>
      <protection locked="0"/>
    </xf>
    <xf numFmtId="38" fontId="15" fillId="0" borderId="51" xfId="4" applyFont="1" applyFill="1" applyBorder="1" applyAlignment="1" applyProtection="1">
      <alignment vertical="center" shrinkToFit="1"/>
      <protection locked="0"/>
    </xf>
    <xf numFmtId="189" fontId="15" fillId="0" borderId="80" xfId="4" applyNumberFormat="1" applyFont="1" applyFill="1" applyBorder="1" applyAlignment="1" applyProtection="1">
      <alignment vertical="center" shrinkToFit="1"/>
    </xf>
    <xf numFmtId="184" fontId="15" fillId="0" borderId="83" xfId="4" applyNumberFormat="1" applyFont="1" applyFill="1" applyBorder="1" applyAlignment="1" applyProtection="1">
      <alignment vertical="center" shrinkToFit="1"/>
    </xf>
    <xf numFmtId="189" fontId="15" fillId="0" borderId="147" xfId="1" applyNumberFormat="1" applyFont="1" applyFill="1" applyBorder="1" applyAlignment="1">
      <alignment vertical="center" shrinkToFit="1"/>
    </xf>
    <xf numFmtId="190" fontId="21" fillId="0" borderId="0" xfId="1" applyNumberFormat="1" applyFont="1" applyFill="1"/>
    <xf numFmtId="0" fontId="15" fillId="0" borderId="97" xfId="1" applyFont="1" applyFill="1" applyBorder="1" applyAlignment="1">
      <alignment horizontal="center" vertical="center" shrinkToFit="1"/>
    </xf>
    <xf numFmtId="38" fontId="15" fillId="0" borderId="150" xfId="4" applyFont="1" applyFill="1" applyBorder="1" applyAlignment="1" applyProtection="1">
      <alignment vertical="center" shrinkToFit="1"/>
      <protection locked="0"/>
    </xf>
    <xf numFmtId="38" fontId="15" fillId="0" borderId="96" xfId="4" applyFont="1" applyFill="1" applyBorder="1" applyAlignment="1" applyProtection="1">
      <alignment vertical="center" shrinkToFit="1"/>
      <protection locked="0"/>
    </xf>
    <xf numFmtId="38" fontId="15" fillId="0" borderId="13" xfId="4" applyFont="1" applyFill="1" applyBorder="1" applyAlignment="1" applyProtection="1">
      <alignment vertical="center" shrinkToFit="1"/>
      <protection locked="0"/>
    </xf>
    <xf numFmtId="189" fontId="15" fillId="0" borderId="95" xfId="4" applyNumberFormat="1" applyFont="1" applyFill="1" applyBorder="1" applyAlignment="1" applyProtection="1">
      <alignment vertical="center" shrinkToFit="1"/>
    </xf>
    <xf numFmtId="184" fontId="15" fillId="0" borderId="97" xfId="4" applyNumberFormat="1" applyFont="1" applyFill="1" applyBorder="1" applyAlignment="1" applyProtection="1">
      <alignment vertical="center" shrinkToFit="1"/>
    </xf>
    <xf numFmtId="189" fontId="15" fillId="0" borderId="151" xfId="1" applyNumberFormat="1" applyFont="1" applyFill="1" applyBorder="1" applyAlignment="1">
      <alignment vertical="center" shrinkToFit="1"/>
    </xf>
    <xf numFmtId="0" fontId="15" fillId="0" borderId="94" xfId="1" applyFont="1" applyFill="1" applyBorder="1" applyAlignment="1">
      <alignment horizontal="distributed" vertical="center"/>
    </xf>
    <xf numFmtId="38" fontId="15" fillId="0" borderId="67" xfId="4" applyFont="1" applyFill="1" applyBorder="1" applyAlignment="1" applyProtection="1">
      <alignment vertical="center" shrinkToFit="1"/>
      <protection locked="0"/>
    </xf>
    <xf numFmtId="38" fontId="15" fillId="0" borderId="138" xfId="4" applyFont="1" applyFill="1" applyBorder="1" applyAlignment="1" applyProtection="1">
      <alignment vertical="center" shrinkToFit="1"/>
      <protection locked="0"/>
    </xf>
    <xf numFmtId="38" fontId="15" fillId="0" borderId="7" xfId="4" applyFont="1" applyFill="1" applyBorder="1" applyAlignment="1" applyProtection="1">
      <alignment vertical="center" shrinkToFit="1"/>
      <protection locked="0"/>
    </xf>
    <xf numFmtId="189" fontId="15" fillId="0" borderId="92" xfId="4" applyNumberFormat="1" applyFont="1" applyFill="1" applyBorder="1" applyAlignment="1" applyProtection="1">
      <alignment vertical="center" shrinkToFit="1"/>
    </xf>
    <xf numFmtId="184" fontId="15" fillId="0" borderId="94" xfId="4" applyNumberFormat="1" applyFont="1" applyFill="1" applyBorder="1" applyAlignment="1" applyProtection="1">
      <alignment vertical="center" shrinkToFit="1"/>
    </xf>
    <xf numFmtId="189" fontId="15" fillId="0" borderId="152" xfId="1" applyNumberFormat="1" applyFont="1" applyFill="1" applyBorder="1" applyAlignment="1">
      <alignment vertical="center" shrinkToFit="1"/>
    </xf>
    <xf numFmtId="0" fontId="15" fillId="0" borderId="120" xfId="1" applyFont="1" applyFill="1" applyBorder="1" applyAlignment="1">
      <alignment horizontal="center" vertical="center" shrinkToFit="1"/>
    </xf>
    <xf numFmtId="38" fontId="15" fillId="0" borderId="11" xfId="4" applyFont="1" applyFill="1" applyBorder="1" applyAlignment="1" applyProtection="1">
      <alignment vertical="center" shrinkToFit="1"/>
      <protection locked="0"/>
    </xf>
    <xf numFmtId="38" fontId="15" fillId="0" borderId="117" xfId="4" applyFont="1" applyFill="1" applyBorder="1" applyAlignment="1" applyProtection="1">
      <alignment vertical="center" shrinkToFit="1"/>
      <protection locked="0"/>
    </xf>
    <xf numFmtId="38" fontId="15" fillId="0" borderId="52" xfId="4" applyFont="1" applyFill="1" applyBorder="1" applyAlignment="1" applyProtection="1">
      <alignment vertical="center" shrinkToFit="1"/>
      <protection locked="0"/>
    </xf>
    <xf numFmtId="189" fontId="15" fillId="0" borderId="88" xfId="4" applyNumberFormat="1" applyFont="1" applyFill="1" applyBorder="1" applyAlignment="1" applyProtection="1">
      <alignment vertical="center" shrinkToFit="1"/>
    </xf>
    <xf numFmtId="184" fontId="15" fillId="0" borderId="90" xfId="4" applyNumberFormat="1" applyFont="1" applyFill="1" applyBorder="1" applyAlignment="1" applyProtection="1">
      <alignment vertical="center" shrinkToFit="1"/>
    </xf>
    <xf numFmtId="189" fontId="15" fillId="0" borderId="48" xfId="1" applyNumberFormat="1" applyFont="1" applyFill="1" applyBorder="1" applyAlignment="1">
      <alignment vertical="center" shrinkToFit="1"/>
    </xf>
    <xf numFmtId="38" fontId="15" fillId="0" borderId="2" xfId="4" applyFont="1" applyFill="1" applyBorder="1" applyAlignment="1" applyProtection="1">
      <alignment vertical="center" shrinkToFit="1"/>
      <protection locked="0"/>
    </xf>
    <xf numFmtId="38" fontId="15" fillId="0" borderId="141" xfId="4" applyFont="1" applyFill="1" applyBorder="1" applyAlignment="1" applyProtection="1">
      <alignment vertical="center" shrinkToFit="1"/>
      <protection locked="0"/>
    </xf>
    <xf numFmtId="38" fontId="15" fillId="0" borderId="4" xfId="4" applyFont="1" applyFill="1" applyBorder="1" applyAlignment="1" applyProtection="1">
      <alignment vertical="center" shrinkToFit="1"/>
      <protection locked="0"/>
    </xf>
    <xf numFmtId="189" fontId="15" fillId="0" borderId="140" xfId="4" applyNumberFormat="1" applyFont="1" applyFill="1" applyBorder="1" applyAlignment="1" applyProtection="1">
      <alignment vertical="center" shrinkToFit="1"/>
    </xf>
    <xf numFmtId="184" fontId="15" fillId="0" borderId="153" xfId="4" applyNumberFormat="1" applyFont="1" applyFill="1" applyBorder="1" applyAlignment="1" applyProtection="1">
      <alignment vertical="center" shrinkToFit="1"/>
    </xf>
    <xf numFmtId="189" fontId="15" fillId="0" borderId="25" xfId="1" applyNumberFormat="1" applyFont="1" applyFill="1" applyBorder="1" applyAlignment="1">
      <alignment vertical="center" shrinkToFit="1"/>
    </xf>
    <xf numFmtId="184" fontId="15" fillId="0" borderId="2" xfId="4" applyNumberFormat="1" applyFont="1" applyFill="1" applyBorder="1" applyAlignment="1" applyProtection="1">
      <alignment vertical="center" shrinkToFit="1"/>
      <protection locked="0"/>
    </xf>
    <xf numFmtId="184" fontId="15" fillId="0" borderId="141" xfId="4" applyNumberFormat="1" applyFont="1" applyFill="1" applyBorder="1" applyAlignment="1" applyProtection="1">
      <alignment vertical="center" shrinkToFit="1"/>
      <protection locked="0"/>
    </xf>
    <xf numFmtId="184" fontId="15" fillId="0" borderId="4" xfId="4" applyNumberFormat="1" applyFont="1" applyFill="1" applyBorder="1" applyAlignment="1" applyProtection="1">
      <alignment vertical="center" shrinkToFit="1"/>
      <protection locked="0"/>
    </xf>
    <xf numFmtId="189" fontId="15" fillId="0" borderId="148" xfId="4" applyNumberFormat="1" applyFont="1" applyFill="1" applyBorder="1" applyAlignment="1" applyProtection="1">
      <alignment vertical="center" shrinkToFit="1"/>
    </xf>
    <xf numFmtId="184" fontId="15" fillId="0" borderId="149" xfId="4" applyNumberFormat="1" applyFont="1" applyFill="1" applyBorder="1" applyAlignment="1" applyProtection="1">
      <alignment vertical="center" shrinkToFit="1"/>
    </xf>
    <xf numFmtId="184" fontId="15" fillId="0" borderId="27" xfId="4" applyNumberFormat="1" applyFont="1" applyFill="1" applyBorder="1" applyAlignment="1" applyProtection="1">
      <alignment vertical="center" shrinkToFit="1"/>
      <protection locked="0"/>
    </xf>
    <xf numFmtId="184" fontId="15" fillId="0" borderId="100" xfId="4" applyNumberFormat="1" applyFont="1" applyFill="1" applyBorder="1" applyAlignment="1" applyProtection="1">
      <alignment vertical="center" shrinkToFit="1"/>
      <protection locked="0"/>
    </xf>
    <xf numFmtId="184" fontId="15" fillId="0" borderId="102" xfId="4" applyNumberFormat="1" applyFont="1" applyFill="1" applyBorder="1" applyAlignment="1" applyProtection="1">
      <alignment vertical="center" shrinkToFit="1"/>
      <protection locked="0"/>
    </xf>
    <xf numFmtId="189" fontId="15" fillId="0" borderId="47" xfId="1" applyNumberFormat="1" applyFont="1" applyFill="1" applyBorder="1" applyAlignment="1">
      <alignment vertical="center" shrinkToFit="1"/>
    </xf>
    <xf numFmtId="38" fontId="15" fillId="0" borderId="154" xfId="1" applyNumberFormat="1" applyFont="1" applyFill="1" applyBorder="1" applyAlignment="1">
      <alignment vertical="center" shrinkToFit="1"/>
    </xf>
    <xf numFmtId="38" fontId="15" fillId="0" borderId="155" xfId="1" applyNumberFormat="1" applyFont="1" applyFill="1" applyBorder="1" applyAlignment="1">
      <alignment vertical="center" shrinkToFit="1"/>
    </xf>
    <xf numFmtId="38" fontId="15" fillId="0" borderId="52" xfId="1" applyNumberFormat="1" applyFont="1" applyFill="1" applyBorder="1" applyAlignment="1">
      <alignment vertical="center" shrinkToFit="1"/>
    </xf>
    <xf numFmtId="188" fontId="15" fillId="0" borderId="140" xfId="1" applyNumberFormat="1" applyFont="1" applyFill="1" applyBorder="1" applyAlignment="1">
      <alignment vertical="center" shrinkToFit="1"/>
    </xf>
    <xf numFmtId="188" fontId="15" fillId="0" borderId="141" xfId="1" applyNumberFormat="1" applyFont="1" applyFill="1" applyBorder="1" applyAlignment="1">
      <alignment vertical="center" shrinkToFit="1"/>
    </xf>
    <xf numFmtId="188" fontId="15" fillId="0" borderId="4" xfId="1" applyNumberFormat="1" applyFont="1" applyFill="1" applyBorder="1" applyAlignment="1">
      <alignment vertical="center" shrinkToFit="1"/>
    </xf>
    <xf numFmtId="184" fontId="15" fillId="0" borderId="143" xfId="4" applyNumberFormat="1" applyFont="1" applyFill="1" applyBorder="1" applyAlignment="1" applyProtection="1">
      <alignment vertical="center" shrinkToFit="1"/>
      <protection locked="0"/>
    </xf>
    <xf numFmtId="184" fontId="15" fillId="0" borderId="122" xfId="4" applyNumberFormat="1" applyFont="1" applyFill="1" applyBorder="1" applyAlignment="1" applyProtection="1">
      <alignment vertical="center" shrinkToFit="1"/>
      <protection locked="0"/>
    </xf>
    <xf numFmtId="189" fontId="15" fillId="0" borderId="128" xfId="4" applyNumberFormat="1" applyFont="1" applyFill="1" applyBorder="1" applyAlignment="1" applyProtection="1">
      <alignment vertical="center" shrinkToFit="1"/>
    </xf>
    <xf numFmtId="184" fontId="15" fillId="0" borderId="127" xfId="4" applyNumberFormat="1" applyFont="1" applyFill="1" applyBorder="1" applyAlignment="1" applyProtection="1">
      <alignment vertical="center" shrinkToFit="1"/>
    </xf>
    <xf numFmtId="189" fontId="15" fillId="0" borderId="49" xfId="1" applyNumberFormat="1" applyFont="1" applyFill="1" applyBorder="1" applyAlignment="1">
      <alignment vertical="center" shrinkToFit="1"/>
    </xf>
    <xf numFmtId="189" fontId="15" fillId="0" borderId="156" xfId="1" applyNumberFormat="1" applyFont="1" applyFill="1" applyBorder="1" applyAlignment="1">
      <alignment vertical="center" shrinkToFit="1"/>
    </xf>
    <xf numFmtId="184" fontId="15" fillId="0" borderId="140" xfId="4" applyNumberFormat="1" applyFont="1" applyFill="1" applyBorder="1" applyAlignment="1" applyProtection="1">
      <alignment vertical="center" shrinkToFit="1"/>
      <protection locked="0"/>
    </xf>
    <xf numFmtId="184" fontId="15" fillId="0" borderId="23" xfId="4" applyNumberFormat="1" applyFont="1" applyFill="1" applyBorder="1" applyAlignment="1" applyProtection="1">
      <alignment vertical="center" shrinkToFit="1"/>
      <protection locked="0"/>
    </xf>
    <xf numFmtId="38" fontId="15" fillId="0" borderId="140" xfId="4" applyFont="1" applyFill="1" applyBorder="1" applyAlignment="1" applyProtection="1">
      <alignment vertical="center" shrinkToFit="1"/>
      <protection locked="0"/>
    </xf>
    <xf numFmtId="38" fontId="15" fillId="0" borderId="23" xfId="4" applyFont="1" applyFill="1" applyBorder="1" applyAlignment="1" applyProtection="1">
      <alignment vertical="center" shrinkToFit="1"/>
      <protection locked="0"/>
    </xf>
    <xf numFmtId="185" fontId="15" fillId="0" borderId="99" xfId="4" applyNumberFormat="1" applyFont="1" applyFill="1" applyBorder="1" applyAlignment="1" applyProtection="1">
      <alignment vertical="center" shrinkToFit="1"/>
      <protection locked="0"/>
    </xf>
    <xf numFmtId="185" fontId="15" fillId="0" borderId="100" xfId="4" applyNumberFormat="1" applyFont="1" applyFill="1" applyBorder="1" applyAlignment="1" applyProtection="1">
      <alignment vertical="center" shrinkToFit="1"/>
      <protection locked="0"/>
    </xf>
    <xf numFmtId="185" fontId="15" fillId="0" borderId="124" xfId="4" applyNumberFormat="1" applyFont="1" applyFill="1" applyBorder="1" applyAlignment="1" applyProtection="1">
      <alignment vertical="center" shrinkToFit="1"/>
      <protection locked="0"/>
    </xf>
    <xf numFmtId="189" fontId="15" fillId="0" borderId="45" xfId="1" applyNumberFormat="1" applyFont="1" applyFill="1" applyBorder="1" applyAlignment="1">
      <alignment vertical="center" shrinkToFit="1"/>
    </xf>
    <xf numFmtId="185" fontId="15" fillId="0" borderId="102" xfId="4" applyNumberFormat="1" applyFont="1" applyFill="1" applyBorder="1" applyAlignment="1" applyProtection="1">
      <alignment vertical="center" shrinkToFit="1"/>
      <protection locked="0"/>
    </xf>
    <xf numFmtId="189" fontId="15" fillId="0" borderId="40" xfId="1" applyNumberFormat="1" applyFont="1" applyFill="1" applyBorder="1" applyAlignment="1">
      <alignment vertical="center" shrinkToFit="1"/>
    </xf>
    <xf numFmtId="0" fontId="15" fillId="0" borderId="149" xfId="1" applyFont="1" applyFill="1" applyBorder="1" applyAlignment="1">
      <alignment horizontal="distributed" vertical="center"/>
    </xf>
    <xf numFmtId="38" fontId="15" fillId="0" borderId="5" xfId="4" applyFont="1" applyFill="1" applyBorder="1" applyAlignment="1" applyProtection="1">
      <alignment vertical="center" shrinkToFit="1"/>
      <protection locked="0"/>
    </xf>
    <xf numFmtId="38" fontId="15" fillId="0" borderId="144" xfId="4" applyFont="1" applyFill="1" applyBorder="1" applyAlignment="1" applyProtection="1">
      <alignment vertical="center" shrinkToFit="1"/>
      <protection locked="0"/>
    </xf>
    <xf numFmtId="38" fontId="15" fillId="0" borderId="44" xfId="4" applyFont="1" applyFill="1" applyBorder="1" applyAlignment="1" applyProtection="1">
      <alignment vertical="center" shrinkToFit="1"/>
      <protection locked="0"/>
    </xf>
    <xf numFmtId="189" fontId="15" fillId="0" borderId="137" xfId="4" applyNumberFormat="1" applyFont="1" applyFill="1" applyBorder="1" applyAlignment="1" applyProtection="1">
      <alignment vertical="center" shrinkToFit="1"/>
    </xf>
    <xf numFmtId="184" fontId="15" fillId="0" borderId="157" xfId="4" applyNumberFormat="1" applyFont="1" applyFill="1" applyBorder="1" applyAlignment="1" applyProtection="1">
      <alignment vertical="center" shrinkToFit="1"/>
    </xf>
    <xf numFmtId="184" fontId="15" fillId="0" borderId="28" xfId="4" applyNumberFormat="1" applyFont="1" applyFill="1" applyBorder="1" applyAlignment="1" applyProtection="1">
      <alignment vertical="center" shrinkToFit="1"/>
      <protection locked="0"/>
    </xf>
    <xf numFmtId="184" fontId="15" fillId="0" borderId="29" xfId="4" applyNumberFormat="1" applyFont="1" applyFill="1" applyBorder="1" applyAlignment="1" applyProtection="1">
      <alignment vertical="center" shrinkToFit="1"/>
      <protection locked="0"/>
    </xf>
    <xf numFmtId="184" fontId="15" fillId="0" borderId="50" xfId="4" applyNumberFormat="1" applyFont="1" applyFill="1" applyBorder="1" applyAlignment="1" applyProtection="1">
      <alignment vertical="center" shrinkToFit="1"/>
    </xf>
    <xf numFmtId="184" fontId="15" fillId="0" borderId="158" xfId="4" applyNumberFormat="1" applyFont="1" applyFill="1" applyBorder="1" applyAlignment="1" applyProtection="1">
      <alignment vertical="center" shrinkToFit="1"/>
    </xf>
    <xf numFmtId="184" fontId="15" fillId="0" borderId="134" xfId="4" applyNumberFormat="1" applyFont="1" applyFill="1" applyBorder="1" applyAlignment="1" applyProtection="1">
      <alignment vertical="center" shrinkToFit="1"/>
    </xf>
    <xf numFmtId="184" fontId="15" fillId="0" borderId="150" xfId="4" applyNumberFormat="1" applyFont="1" applyFill="1" applyBorder="1" applyAlignment="1" applyProtection="1">
      <alignment vertical="center" shrinkToFit="1"/>
    </xf>
    <xf numFmtId="184" fontId="15" fillId="0" borderId="12" xfId="4" applyNumberFormat="1" applyFont="1" applyFill="1" applyBorder="1" applyAlignment="1" applyProtection="1">
      <alignment vertical="center" shrinkToFit="1"/>
    </xf>
    <xf numFmtId="184" fontId="15" fillId="0" borderId="2" xfId="4" applyNumberFormat="1" applyFont="1" applyFill="1" applyBorder="1" applyAlignment="1" applyProtection="1">
      <alignment vertical="center" shrinkToFit="1"/>
    </xf>
    <xf numFmtId="184" fontId="15" fillId="0" borderId="3" xfId="4" applyNumberFormat="1" applyFont="1" applyFill="1" applyBorder="1" applyAlignment="1" applyProtection="1">
      <alignment vertical="center" shrinkToFit="1"/>
    </xf>
    <xf numFmtId="184" fontId="15" fillId="0" borderId="143" xfId="4" applyNumberFormat="1" applyFont="1" applyFill="1" applyBorder="1" applyAlignment="1" applyProtection="1">
      <alignment vertical="center" shrinkToFit="1"/>
    </xf>
    <xf numFmtId="184" fontId="15" fillId="0" borderId="101" xfId="4" applyNumberFormat="1" applyFont="1" applyFill="1" applyBorder="1" applyAlignment="1" applyProtection="1">
      <alignment vertical="center" shrinkToFit="1"/>
    </xf>
    <xf numFmtId="184" fontId="15" fillId="0" borderId="102" xfId="4" applyNumberFormat="1" applyFont="1" applyFill="1" applyBorder="1" applyAlignment="1" applyProtection="1">
      <alignment vertical="center" shrinkToFit="1"/>
    </xf>
    <xf numFmtId="0" fontId="15" fillId="0" borderId="0" xfId="1" applyFont="1" applyFill="1"/>
    <xf numFmtId="0" fontId="5" fillId="0" borderId="0" xfId="1" applyFont="1" applyFill="1"/>
    <xf numFmtId="0" fontId="20" fillId="0" borderId="0" xfId="1" applyFont="1" applyFill="1"/>
    <xf numFmtId="38" fontId="15" fillId="0" borderId="0" xfId="1" applyNumberFormat="1" applyFont="1" applyFill="1"/>
    <xf numFmtId="187" fontId="15" fillId="0" borderId="0" xfId="1" applyNumberFormat="1" applyFont="1" applyFill="1"/>
    <xf numFmtId="184" fontId="20" fillId="0" borderId="0" xfId="1" applyNumberFormat="1" applyFont="1" applyFill="1"/>
    <xf numFmtId="38" fontId="20" fillId="0" borderId="0" xfId="1" applyNumberFormat="1" applyFont="1" applyFill="1"/>
    <xf numFmtId="0" fontId="37" fillId="0" borderId="0" xfId="1" applyFont="1" applyFill="1"/>
    <xf numFmtId="0" fontId="40" fillId="0" borderId="0" xfId="1" applyFont="1" applyFill="1"/>
    <xf numFmtId="0" fontId="41" fillId="0" borderId="41" xfId="1" applyFont="1" applyFill="1" applyBorder="1" applyAlignment="1">
      <alignment horizontal="right" vertical="top"/>
    </xf>
    <xf numFmtId="0" fontId="25" fillId="0" borderId="50" xfId="1" applyFont="1" applyFill="1" applyBorder="1" applyAlignment="1">
      <alignment horizontal="right" vertical="center"/>
    </xf>
    <xf numFmtId="0" fontId="25" fillId="0" borderId="56" xfId="1" applyFont="1" applyFill="1" applyBorder="1" applyAlignment="1">
      <alignment horizontal="left"/>
    </xf>
    <xf numFmtId="0" fontId="25" fillId="0" borderId="11" xfId="1" applyFont="1" applyFill="1" applyBorder="1" applyAlignment="1">
      <alignment horizontal="left"/>
    </xf>
    <xf numFmtId="184" fontId="25" fillId="0" borderId="107" xfId="4" applyNumberFormat="1" applyFont="1" applyFill="1" applyBorder="1" applyAlignment="1" applyProtection="1">
      <alignment horizontal="right" vertical="center" wrapText="1"/>
      <protection locked="0"/>
    </xf>
    <xf numFmtId="0" fontId="25" fillId="0" borderId="10" xfId="1" applyFont="1" applyFill="1" applyBorder="1" applyAlignment="1">
      <alignment horizontal="center" vertical="center"/>
    </xf>
    <xf numFmtId="184" fontId="25" fillId="0" borderId="91" xfId="4" applyNumberFormat="1" applyFont="1" applyFill="1" applyBorder="1" applyAlignment="1" applyProtection="1">
      <alignment horizontal="right" vertical="center" wrapText="1"/>
      <protection locked="0"/>
    </xf>
    <xf numFmtId="0" fontId="25" fillId="0" borderId="11" xfId="1" applyFont="1" applyFill="1" applyBorder="1" applyAlignment="1">
      <alignment horizontal="center" vertical="center"/>
    </xf>
    <xf numFmtId="184" fontId="25" fillId="0" borderId="73" xfId="4" applyNumberFormat="1" applyFont="1" applyFill="1" applyBorder="1" applyAlignment="1" applyProtection="1">
      <alignment horizontal="right" vertical="center" wrapText="1"/>
      <protection locked="0"/>
    </xf>
    <xf numFmtId="184" fontId="25" fillId="0" borderId="5" xfId="4" applyNumberFormat="1" applyFont="1" applyFill="1" applyBorder="1" applyAlignment="1" applyProtection="1">
      <alignment horizontal="right" vertical="center" wrapText="1"/>
      <protection locked="0"/>
    </xf>
    <xf numFmtId="0" fontId="25" fillId="0" borderId="50" xfId="1" applyFont="1" applyFill="1" applyBorder="1" applyAlignment="1">
      <alignment horizontal="center" vertical="center"/>
    </xf>
    <xf numFmtId="188" fontId="25" fillId="0" borderId="0" xfId="1" applyNumberFormat="1" applyFont="1" applyFill="1"/>
    <xf numFmtId="0" fontId="42" fillId="0" borderId="0" xfId="1" applyFont="1" applyFill="1"/>
    <xf numFmtId="0" fontId="41" fillId="0" borderId="65" xfId="1" applyFont="1" applyFill="1" applyBorder="1" applyAlignment="1">
      <alignment horizontal="right" vertical="top"/>
    </xf>
    <xf numFmtId="0" fontId="25" fillId="0" borderId="54" xfId="1" applyFont="1" applyFill="1" applyBorder="1" applyAlignment="1">
      <alignment horizontal="right" vertical="center"/>
    </xf>
    <xf numFmtId="0" fontId="25" fillId="0" borderId="26" xfId="1" applyFont="1" applyFill="1" applyBorder="1" applyAlignment="1">
      <alignment horizontal="left"/>
    </xf>
    <xf numFmtId="0" fontId="25" fillId="0" borderId="1" xfId="1" applyFont="1" applyFill="1" applyBorder="1" applyAlignment="1">
      <alignment horizontal="left"/>
    </xf>
    <xf numFmtId="191" fontId="25" fillId="0" borderId="107" xfId="4" applyNumberFormat="1" applyFont="1" applyFill="1" applyBorder="1" applyAlignment="1" applyProtection="1">
      <alignment horizontal="right" vertical="center" wrapText="1"/>
      <protection locked="0"/>
    </xf>
    <xf numFmtId="184" fontId="25" fillId="0" borderId="160" xfId="4" applyNumberFormat="1" applyFont="1" applyFill="1" applyBorder="1" applyAlignment="1">
      <alignment horizontal="right" vertical="center"/>
    </xf>
    <xf numFmtId="184" fontId="25" fillId="0" borderId="115" xfId="4" applyNumberFormat="1" applyFont="1" applyFill="1" applyBorder="1" applyAlignment="1">
      <alignment horizontal="right" vertical="center"/>
    </xf>
    <xf numFmtId="191" fontId="25" fillId="0" borderId="10" xfId="4" applyNumberFormat="1" applyFont="1" applyFill="1" applyBorder="1" applyAlignment="1" applyProtection="1">
      <alignment horizontal="right" vertical="center" wrapText="1"/>
      <protection locked="0"/>
    </xf>
    <xf numFmtId="191" fontId="25" fillId="0" borderId="91" xfId="4" applyNumberFormat="1" applyFont="1" applyFill="1" applyBorder="1" applyAlignment="1" applyProtection="1">
      <alignment horizontal="right" vertical="center" wrapText="1"/>
      <protection locked="0"/>
    </xf>
    <xf numFmtId="184" fontId="25" fillId="0" borderId="73" xfId="4" applyNumberFormat="1" applyFont="1" applyFill="1" applyBorder="1" applyAlignment="1">
      <alignment horizontal="right" vertical="center"/>
    </xf>
    <xf numFmtId="38" fontId="39" fillId="0" borderId="0" xfId="1" applyNumberFormat="1" applyFont="1" applyFill="1"/>
    <xf numFmtId="191" fontId="46" fillId="0" borderId="27" xfId="4" applyNumberFormat="1" applyFont="1" applyFill="1" applyBorder="1" applyAlignment="1" applyProtection="1">
      <alignment horizontal="right" vertical="center" wrapText="1"/>
      <protection locked="0"/>
    </xf>
    <xf numFmtId="191" fontId="46" fillId="0" borderId="10" xfId="4" applyNumberFormat="1" applyFont="1" applyFill="1" applyBorder="1" applyAlignment="1" applyProtection="1">
      <alignment horizontal="right" vertical="center" wrapText="1"/>
      <protection locked="0"/>
    </xf>
    <xf numFmtId="191" fontId="25" fillId="0" borderId="5" xfId="4" applyNumberFormat="1" applyFont="1" applyFill="1" applyBorder="1" applyAlignment="1">
      <alignment horizontal="right" vertical="center" wrapText="1"/>
    </xf>
    <xf numFmtId="38" fontId="25" fillId="0" borderId="10" xfId="4" applyFont="1" applyFill="1" applyBorder="1" applyAlignment="1">
      <alignment horizontal="right" vertical="center"/>
    </xf>
    <xf numFmtId="184" fontId="25" fillId="0" borderId="79" xfId="4" applyNumberFormat="1" applyFont="1" applyFill="1" applyBorder="1" applyAlignment="1">
      <alignment horizontal="right" vertical="center"/>
    </xf>
    <xf numFmtId="0" fontId="25" fillId="0" borderId="0" xfId="1" quotePrefix="1" applyFont="1" applyFill="1" applyAlignment="1">
      <alignment horizontal="left"/>
    </xf>
    <xf numFmtId="0" fontId="25" fillId="0" borderId="0" xfId="1" quotePrefix="1" applyFont="1" applyFill="1" applyAlignment="1">
      <alignment horizontal="right"/>
    </xf>
    <xf numFmtId="0" fontId="25" fillId="0" borderId="65" xfId="1" applyFont="1" applyFill="1" applyBorder="1" applyAlignment="1">
      <alignment horizontal="right" vertical="top"/>
    </xf>
    <xf numFmtId="0" fontId="25" fillId="0" borderId="26" xfId="1" applyFont="1" applyFill="1" applyBorder="1"/>
    <xf numFmtId="0" fontId="25" fillId="0" borderId="150" xfId="1" applyFont="1" applyFill="1" applyBorder="1" applyAlignment="1">
      <alignment horizontal="center" vertical="center"/>
    </xf>
    <xf numFmtId="0" fontId="25" fillId="0" borderId="96" xfId="1" applyFont="1" applyFill="1" applyBorder="1" applyAlignment="1">
      <alignment horizontal="center" vertical="center"/>
    </xf>
    <xf numFmtId="0" fontId="25" fillId="0" borderId="136" xfId="1" applyFont="1" applyFill="1" applyBorder="1" applyAlignment="1">
      <alignment horizontal="center" vertical="center"/>
    </xf>
    <xf numFmtId="0" fontId="39" fillId="0" borderId="0" xfId="1" applyFont="1" applyFill="1" applyAlignment="1">
      <alignment horizontal="center" vertical="center"/>
    </xf>
    <xf numFmtId="0" fontId="25" fillId="0" borderId="0" xfId="1" applyFont="1" applyFill="1" applyAlignment="1">
      <alignment horizontal="center" vertical="center"/>
    </xf>
    <xf numFmtId="49" fontId="15" fillId="0" borderId="0" xfId="1" applyNumberFormat="1" applyFont="1" applyAlignment="1">
      <alignment horizontal="center" vertical="center"/>
    </xf>
    <xf numFmtId="49" fontId="13" fillId="0" borderId="0" xfId="1" applyNumberFormat="1" applyFont="1" applyAlignment="1">
      <alignment horizontal="left" vertical="center"/>
    </xf>
    <xf numFmtId="49" fontId="23" fillId="0" borderId="0" xfId="1" applyNumberFormat="1" applyFont="1" applyAlignment="1">
      <alignment horizontal="left" vertical="center"/>
    </xf>
    <xf numFmtId="49" fontId="24" fillId="0" borderId="0" xfId="1" applyNumberFormat="1" applyFont="1" applyAlignment="1">
      <alignment horizontal="left" vertical="center"/>
    </xf>
    <xf numFmtId="49" fontId="15" fillId="0" borderId="65" xfId="1" applyNumberFormat="1" applyFont="1" applyBorder="1" applyAlignment="1">
      <alignment horizontal="center" vertical="center"/>
    </xf>
    <xf numFmtId="49" fontId="15" fillId="0" borderId="54" xfId="1" applyNumberFormat="1" applyFont="1" applyBorder="1" applyAlignment="1">
      <alignment horizontal="center" vertical="center"/>
    </xf>
    <xf numFmtId="49" fontId="15" fillId="0" borderId="54" xfId="1" applyNumberFormat="1" applyFont="1" applyBorder="1" applyAlignment="1">
      <alignment horizontal="center"/>
    </xf>
    <xf numFmtId="49" fontId="15" fillId="0" borderId="21" xfId="1" applyNumberFormat="1" applyFont="1" applyBorder="1" applyAlignment="1">
      <alignment horizontal="center" vertical="center"/>
    </xf>
    <xf numFmtId="49" fontId="15" fillId="0" borderId="73" xfId="1" applyNumberFormat="1" applyFont="1" applyBorder="1" applyAlignment="1">
      <alignment horizontal="center" vertical="center"/>
    </xf>
    <xf numFmtId="49" fontId="15" fillId="0" borderId="44" xfId="1" applyNumberFormat="1" applyFont="1" applyBorder="1" applyAlignment="1">
      <alignment horizontal="center" vertical="center"/>
    </xf>
    <xf numFmtId="49" fontId="15" fillId="0" borderId="26" xfId="1" applyNumberFormat="1" applyFont="1" applyBorder="1" applyAlignment="1">
      <alignment horizontal="center" vertical="center"/>
    </xf>
    <xf numFmtId="49" fontId="15" fillId="0" borderId="1" xfId="1" applyNumberFormat="1" applyFont="1" applyBorder="1" applyAlignment="1">
      <alignment horizontal="center" vertical="center"/>
    </xf>
    <xf numFmtId="49" fontId="15" fillId="0" borderId="52" xfId="1" applyNumberFormat="1" applyFont="1" applyBorder="1" applyAlignment="1">
      <alignment horizontal="center" vertical="center"/>
    </xf>
    <xf numFmtId="49" fontId="15" fillId="0" borderId="30" xfId="1" applyNumberFormat="1" applyFont="1" applyBorder="1" applyAlignment="1">
      <alignment horizontal="center" vertical="center"/>
    </xf>
    <xf numFmtId="49" fontId="15" fillId="0" borderId="24" xfId="1" applyNumberFormat="1" applyFont="1" applyBorder="1" applyAlignment="1">
      <alignment horizontal="center" vertical="center"/>
    </xf>
    <xf numFmtId="181" fontId="15" fillId="0" borderId="24" xfId="1" applyNumberFormat="1" applyFont="1" applyBorder="1" applyAlignment="1">
      <alignment vertical="center"/>
    </xf>
    <xf numFmtId="181" fontId="15" fillId="0" borderId="140" xfId="1" applyNumberFormat="1" applyFont="1" applyBorder="1" applyAlignment="1">
      <alignment vertical="center"/>
    </xf>
    <xf numFmtId="181" fontId="15" fillId="0" borderId="46" xfId="1" applyNumberFormat="1" applyFont="1" applyBorder="1" applyAlignment="1">
      <alignment vertical="center"/>
    </xf>
    <xf numFmtId="49" fontId="15" fillId="0" borderId="32" xfId="1" applyNumberFormat="1" applyFont="1" applyBorder="1" applyAlignment="1">
      <alignment horizontal="center" vertical="center"/>
    </xf>
    <xf numFmtId="49" fontId="15" fillId="0" borderId="34" xfId="1" applyNumberFormat="1" applyFont="1" applyBorder="1" applyAlignment="1">
      <alignment horizontal="center" vertical="center"/>
    </xf>
    <xf numFmtId="49" fontId="15" fillId="0" borderId="31" xfId="1" applyNumberFormat="1" applyFont="1" applyBorder="1" applyAlignment="1">
      <alignment horizontal="center" vertical="center"/>
    </xf>
    <xf numFmtId="197" fontId="15" fillId="0" borderId="31" xfId="1" applyNumberFormat="1" applyFont="1" applyBorder="1"/>
    <xf numFmtId="197" fontId="15" fillId="0" borderId="137" xfId="1" applyNumberFormat="1" applyFont="1" applyBorder="1"/>
    <xf numFmtId="197" fontId="15" fillId="0" borderId="139" xfId="1" applyNumberFormat="1" applyFont="1" applyBorder="1"/>
    <xf numFmtId="49" fontId="15" fillId="0" borderId="35" xfId="1" applyNumberFormat="1" applyFont="1" applyBorder="1" applyAlignment="1">
      <alignment horizontal="center" vertical="center"/>
    </xf>
    <xf numFmtId="49" fontId="15" fillId="0" borderId="36" xfId="1" applyNumberFormat="1" applyFont="1" applyBorder="1" applyAlignment="1">
      <alignment horizontal="center" vertical="center"/>
    </xf>
    <xf numFmtId="197" fontId="15" fillId="0" borderId="36" xfId="1" applyNumberFormat="1" applyFont="1" applyBorder="1"/>
    <xf numFmtId="197" fontId="15" fillId="0" borderId="85" xfId="1" applyNumberFormat="1" applyFont="1" applyBorder="1"/>
    <xf numFmtId="197" fontId="15" fillId="0" borderId="169" xfId="1" applyNumberFormat="1" applyFont="1" applyBorder="1"/>
    <xf numFmtId="198" fontId="15" fillId="0" borderId="36" xfId="1" applyNumberFormat="1" applyFont="1" applyBorder="1" applyAlignment="1">
      <alignment vertical="center"/>
    </xf>
    <xf numFmtId="198" fontId="15" fillId="0" borderId="85" xfId="1" applyNumberFormat="1" applyFont="1" applyBorder="1" applyAlignment="1">
      <alignment vertical="center"/>
    </xf>
    <xf numFmtId="198" fontId="15" fillId="0" borderId="169" xfId="1" applyNumberFormat="1" applyFont="1" applyBorder="1" applyAlignment="1">
      <alignment vertical="center"/>
    </xf>
    <xf numFmtId="49" fontId="15" fillId="0" borderId="33" xfId="1" applyNumberFormat="1" applyFont="1" applyBorder="1" applyAlignment="1">
      <alignment horizontal="center" vertical="center"/>
    </xf>
    <xf numFmtId="49" fontId="15" fillId="0" borderId="53" xfId="1" applyNumberFormat="1" applyFont="1" applyBorder="1" applyAlignment="1">
      <alignment horizontal="center" vertical="center"/>
    </xf>
    <xf numFmtId="199" fontId="15" fillId="0" borderId="53" xfId="1" applyNumberFormat="1" applyFont="1" applyBorder="1" applyAlignment="1">
      <alignment vertical="center"/>
    </xf>
    <xf numFmtId="199" fontId="15" fillId="0" borderId="95" xfId="1" applyNumberFormat="1" applyFont="1" applyBorder="1" applyAlignment="1">
      <alignment vertical="center"/>
    </xf>
    <xf numFmtId="198" fontId="15" fillId="0" borderId="136" xfId="1" applyNumberFormat="1" applyFont="1" applyBorder="1" applyAlignment="1">
      <alignment vertical="center"/>
    </xf>
    <xf numFmtId="181" fontId="15" fillId="0" borderId="31" xfId="1" applyNumberFormat="1" applyFont="1" applyBorder="1" applyAlignment="1">
      <alignment vertical="center"/>
    </xf>
    <xf numFmtId="181" fontId="15" fillId="0" borderId="137" xfId="1" applyNumberFormat="1" applyFont="1" applyBorder="1" applyAlignment="1">
      <alignment vertical="center"/>
    </xf>
    <xf numFmtId="181" fontId="15" fillId="0" borderId="139" xfId="1" applyNumberFormat="1" applyFont="1" applyBorder="1" applyAlignment="1">
      <alignment vertical="center"/>
    </xf>
    <xf numFmtId="181" fontId="15" fillId="0" borderId="36" xfId="1" applyNumberFormat="1" applyFont="1" applyBorder="1" applyAlignment="1">
      <alignment vertical="center"/>
    </xf>
    <xf numFmtId="181" fontId="15" fillId="0" borderId="85" xfId="1" applyNumberFormat="1" applyFont="1" applyBorder="1" applyAlignment="1">
      <alignment vertical="center"/>
    </xf>
    <xf numFmtId="181" fontId="15" fillId="0" borderId="169" xfId="1" applyNumberFormat="1" applyFont="1" applyBorder="1" applyAlignment="1">
      <alignment vertical="center"/>
    </xf>
    <xf numFmtId="200" fontId="15" fillId="0" borderId="95" xfId="1" applyNumberFormat="1" applyFont="1" applyBorder="1" applyAlignment="1">
      <alignment vertical="center"/>
    </xf>
    <xf numFmtId="181" fontId="15" fillId="0" borderId="136" xfId="1" applyNumberFormat="1" applyFont="1" applyBorder="1" applyAlignment="1">
      <alignment vertical="center"/>
    </xf>
    <xf numFmtId="201" fontId="15" fillId="0" borderId="0" xfId="1" applyNumberFormat="1" applyFont="1" applyAlignment="1">
      <alignment vertical="center"/>
    </xf>
    <xf numFmtId="198" fontId="15" fillId="0" borderId="31" xfId="1" applyNumberFormat="1" applyFont="1" applyBorder="1" applyAlignment="1">
      <alignment vertical="center"/>
    </xf>
    <xf numFmtId="198" fontId="15" fillId="0" borderId="137" xfId="1" applyNumberFormat="1" applyFont="1" applyBorder="1" applyAlignment="1">
      <alignment vertical="center"/>
    </xf>
    <xf numFmtId="198" fontId="15" fillId="0" borderId="139" xfId="1" applyNumberFormat="1" applyFont="1" applyBorder="1" applyAlignment="1">
      <alignment vertical="center"/>
    </xf>
    <xf numFmtId="199" fontId="15" fillId="0" borderId="36" xfId="1" applyNumberFormat="1" applyFont="1" applyBorder="1" applyAlignment="1">
      <alignment vertical="center"/>
    </xf>
    <xf numFmtId="199" fontId="15" fillId="0" borderId="85" xfId="1" applyNumberFormat="1" applyFont="1" applyBorder="1" applyAlignment="1">
      <alignment vertical="center"/>
    </xf>
    <xf numFmtId="49" fontId="15" fillId="0" borderId="37" xfId="1" applyNumberFormat="1" applyFont="1" applyBorder="1" applyAlignment="1">
      <alignment horizontal="center" vertical="center"/>
    </xf>
    <xf numFmtId="49" fontId="15" fillId="0" borderId="170" xfId="1" applyNumberFormat="1" applyFont="1" applyBorder="1" applyAlignment="1">
      <alignment horizontal="center" vertical="center"/>
    </xf>
    <xf numFmtId="181" fontId="15" fillId="0" borderId="170" xfId="1" applyNumberFormat="1" applyFont="1" applyBorder="1" applyAlignment="1">
      <alignment vertical="center"/>
    </xf>
    <xf numFmtId="181" fontId="15" fillId="0" borderId="75" xfId="1" applyNumberFormat="1" applyFont="1" applyBorder="1" applyAlignment="1">
      <alignment vertical="center"/>
    </xf>
    <xf numFmtId="181" fontId="15" fillId="0" borderId="171" xfId="1" applyNumberFormat="1" applyFont="1" applyBorder="1" applyAlignment="1">
      <alignment vertical="center"/>
    </xf>
    <xf numFmtId="49" fontId="15" fillId="0" borderId="41" xfId="1" applyNumberFormat="1" applyFont="1" applyBorder="1" applyAlignment="1">
      <alignment horizontal="center" vertical="center"/>
    </xf>
    <xf numFmtId="49" fontId="15" fillId="0" borderId="42" xfId="1" applyNumberFormat="1" applyFont="1" applyBorder="1" applyAlignment="1">
      <alignment horizontal="center" vertical="center"/>
    </xf>
    <xf numFmtId="49" fontId="15" fillId="0" borderId="43" xfId="1" applyNumberFormat="1" applyFont="1" applyBorder="1" applyAlignment="1">
      <alignment horizontal="distributed" vertical="center"/>
    </xf>
    <xf numFmtId="49" fontId="15" fillId="0" borderId="43" xfId="1" applyNumberFormat="1" applyFont="1" applyBorder="1" applyAlignment="1">
      <alignment horizontal="center" vertical="center"/>
    </xf>
    <xf numFmtId="181" fontId="15" fillId="0" borderId="43" xfId="1" applyNumberFormat="1" applyFont="1" applyBorder="1" applyAlignment="1">
      <alignment vertical="center"/>
    </xf>
    <xf numFmtId="181" fontId="15" fillId="0" borderId="80" xfId="1" applyNumberFormat="1" applyFont="1" applyBorder="1" applyAlignment="1">
      <alignment vertical="center"/>
    </xf>
    <xf numFmtId="181" fontId="15" fillId="0" borderId="135" xfId="1" applyNumberFormat="1" applyFont="1" applyBorder="1" applyAlignment="1">
      <alignment vertical="center"/>
    </xf>
    <xf numFmtId="49" fontId="15" fillId="0" borderId="36" xfId="1" applyNumberFormat="1" applyFont="1" applyBorder="1" applyAlignment="1">
      <alignment horizontal="distributed" vertical="center"/>
    </xf>
    <xf numFmtId="49" fontId="15" fillId="0" borderId="53" xfId="1" applyNumberFormat="1" applyFont="1" applyBorder="1" applyAlignment="1">
      <alignment horizontal="distributed" vertical="center"/>
    </xf>
    <xf numFmtId="181" fontId="15" fillId="0" borderId="53" xfId="1" applyNumberFormat="1" applyFont="1" applyBorder="1" applyAlignment="1">
      <alignment vertical="center"/>
    </xf>
    <xf numFmtId="181" fontId="15" fillId="0" borderId="150" xfId="1" applyNumberFormat="1" applyFont="1" applyBorder="1" applyAlignment="1">
      <alignment vertical="center"/>
    </xf>
    <xf numFmtId="181" fontId="15" fillId="0" borderId="118" xfId="1" applyNumberFormat="1" applyFont="1" applyBorder="1" applyAlignment="1">
      <alignment vertical="center"/>
    </xf>
    <xf numFmtId="49" fontId="15" fillId="0" borderId="31" xfId="1" applyNumberFormat="1" applyFont="1" applyBorder="1" applyAlignment="1">
      <alignment horizontal="distributed" vertical="center"/>
    </xf>
    <xf numFmtId="181" fontId="15" fillId="0" borderId="67" xfId="1" applyNumberFormat="1" applyFont="1" applyBorder="1" applyAlignment="1">
      <alignment vertical="center"/>
    </xf>
    <xf numFmtId="181" fontId="15" fillId="0" borderId="172" xfId="1" applyNumberFormat="1" applyFont="1" applyBorder="1" applyAlignment="1">
      <alignment vertical="center"/>
    </xf>
    <xf numFmtId="181" fontId="15" fillId="0" borderId="10" xfId="1" applyNumberFormat="1" applyFont="1" applyBorder="1" applyAlignment="1">
      <alignment vertical="center"/>
    </xf>
    <xf numFmtId="181" fontId="15" fillId="0" borderId="113" xfId="1" applyNumberFormat="1" applyFont="1" applyBorder="1" applyAlignment="1">
      <alignment vertical="center"/>
    </xf>
    <xf numFmtId="181" fontId="15" fillId="0" borderId="2" xfId="1" applyNumberFormat="1" applyFont="1" applyBorder="1" applyAlignment="1">
      <alignment vertical="center"/>
    </xf>
    <xf numFmtId="181" fontId="15" fillId="0" borderId="173" xfId="1" applyNumberFormat="1" applyFont="1" applyBorder="1" applyAlignment="1">
      <alignment vertical="center"/>
    </xf>
    <xf numFmtId="49" fontId="15" fillId="0" borderId="39" xfId="1" applyNumberFormat="1" applyFont="1" applyBorder="1" applyAlignment="1">
      <alignment horizontal="center" vertical="center"/>
    </xf>
    <xf numFmtId="198" fontId="15" fillId="0" borderId="39" xfId="1" applyNumberFormat="1" applyFont="1" applyBorder="1" applyAlignment="1">
      <alignment vertical="center"/>
    </xf>
    <xf numFmtId="198" fontId="15" fillId="0" borderId="143" xfId="1" applyNumberFormat="1" applyFont="1" applyBorder="1" applyAlignment="1">
      <alignment vertical="center"/>
    </xf>
    <xf numFmtId="198" fontId="15" fillId="0" borderId="123" xfId="1" applyNumberFormat="1" applyFont="1" applyBorder="1" applyAlignment="1">
      <alignment vertical="center"/>
    </xf>
    <xf numFmtId="181" fontId="15" fillId="0" borderId="95" xfId="1" applyNumberFormat="1" applyFont="1" applyBorder="1" applyAlignment="1">
      <alignment vertical="center"/>
    </xf>
    <xf numFmtId="181" fontId="15" fillId="0" borderId="0" xfId="1" applyNumberFormat="1" applyFont="1" applyAlignment="1">
      <alignment horizontal="center" vertical="center"/>
    </xf>
    <xf numFmtId="181" fontId="15" fillId="0" borderId="99" xfId="1" applyNumberFormat="1" applyFont="1" applyBorder="1" applyAlignment="1">
      <alignment vertical="center"/>
    </xf>
    <xf numFmtId="181" fontId="15" fillId="0" borderId="175" xfId="1" applyNumberFormat="1" applyFont="1" applyBorder="1" applyAlignment="1">
      <alignment vertical="center"/>
    </xf>
    <xf numFmtId="49" fontId="15" fillId="0" borderId="19" xfId="1" applyNumberFormat="1" applyFont="1" applyBorder="1" applyAlignment="1">
      <alignment horizontal="center" vertical="center"/>
    </xf>
    <xf numFmtId="200" fontId="15" fillId="0" borderId="24" xfId="1" applyNumberFormat="1" applyFont="1" applyBorder="1" applyAlignment="1">
      <alignment vertical="center"/>
    </xf>
    <xf numFmtId="181" fontId="15" fillId="0" borderId="154" xfId="1" applyNumberFormat="1" applyFont="1" applyBorder="1" applyAlignment="1">
      <alignment vertical="center"/>
    </xf>
    <xf numFmtId="181" fontId="15" fillId="0" borderId="131" xfId="1" applyNumberFormat="1" applyFont="1" applyBorder="1" applyAlignment="1">
      <alignment vertical="center"/>
    </xf>
    <xf numFmtId="49" fontId="15" fillId="0" borderId="32" xfId="1" applyNumberFormat="1" applyFont="1" applyBorder="1" applyAlignment="1">
      <alignment horizontal="left" vertical="center"/>
    </xf>
    <xf numFmtId="181" fontId="15" fillId="0" borderId="39" xfId="1" applyNumberFormat="1" applyFont="1" applyBorder="1" applyAlignment="1">
      <alignment vertical="center"/>
    </xf>
    <xf numFmtId="202" fontId="15" fillId="0" borderId="43" xfId="1" applyNumberFormat="1" applyFont="1" applyBorder="1" applyAlignment="1">
      <alignment vertical="center"/>
    </xf>
    <xf numFmtId="202" fontId="15" fillId="0" borderId="80" xfId="1" applyNumberFormat="1" applyFont="1" applyBorder="1" applyAlignment="1">
      <alignment vertical="center"/>
    </xf>
    <xf numFmtId="202" fontId="15" fillId="0" borderId="135" xfId="1" applyNumberFormat="1" applyFont="1" applyBorder="1" applyAlignment="1">
      <alignment vertical="center"/>
    </xf>
    <xf numFmtId="202" fontId="15" fillId="0" borderId="53" xfId="1" applyNumberFormat="1" applyFont="1" applyBorder="1" applyAlignment="1">
      <alignment vertical="center"/>
    </xf>
    <xf numFmtId="202" fontId="15" fillId="0" borderId="95" xfId="1" applyNumberFormat="1" applyFont="1" applyBorder="1" applyAlignment="1">
      <alignment vertical="center"/>
    </xf>
    <xf numFmtId="202" fontId="15" fillId="0" borderId="136" xfId="1" applyNumberFormat="1" applyFont="1" applyBorder="1" applyAlignment="1">
      <alignment vertical="center"/>
    </xf>
    <xf numFmtId="49" fontId="15" fillId="0" borderId="0" xfId="1" applyNumberFormat="1" applyFont="1" applyAlignment="1">
      <alignment horizontal="left" vertical="center"/>
    </xf>
    <xf numFmtId="49" fontId="15" fillId="0" borderId="0" xfId="1" applyNumberFormat="1" applyFont="1" applyAlignment="1">
      <alignment horizontal="right" vertical="center"/>
    </xf>
    <xf numFmtId="0" fontId="21" fillId="0" borderId="0" xfId="1" applyFont="1" applyAlignment="1">
      <alignment vertical="center"/>
    </xf>
    <xf numFmtId="0" fontId="15" fillId="0" borderId="65" xfId="1" applyFont="1" applyBorder="1" applyAlignment="1">
      <alignment vertical="center"/>
    </xf>
    <xf numFmtId="0" fontId="15" fillId="0" borderId="54" xfId="1" applyFont="1" applyBorder="1" applyAlignment="1">
      <alignment vertical="center"/>
    </xf>
    <xf numFmtId="0" fontId="15" fillId="0" borderId="21" xfId="1" applyFont="1" applyBorder="1" applyAlignment="1">
      <alignment vertical="center"/>
    </xf>
    <xf numFmtId="0" fontId="15" fillId="0" borderId="0" xfId="1" applyFont="1" applyAlignment="1">
      <alignment horizontal="center" vertical="center"/>
    </xf>
    <xf numFmtId="0" fontId="15" fillId="0" borderId="0" xfId="1" applyFont="1" applyAlignment="1">
      <alignment horizontal="left" vertical="center"/>
    </xf>
    <xf numFmtId="0" fontId="15" fillId="0" borderId="26" xfId="1" applyFont="1" applyBorder="1" applyAlignment="1">
      <alignment vertical="center"/>
    </xf>
    <xf numFmtId="0" fontId="15" fillId="0" borderId="1" xfId="1" applyFont="1" applyBorder="1" applyAlignment="1">
      <alignment vertical="center"/>
    </xf>
    <xf numFmtId="0" fontId="15" fillId="0" borderId="95" xfId="1" applyFont="1" applyBorder="1" applyAlignment="1">
      <alignment horizontal="center" vertical="center"/>
    </xf>
    <xf numFmtId="0" fontId="15" fillId="0" borderId="27" xfId="1" applyFont="1" applyBorder="1" applyAlignment="1">
      <alignment horizontal="center"/>
    </xf>
    <xf numFmtId="0" fontId="15" fillId="0" borderId="69" xfId="1" applyFont="1" applyBorder="1" applyAlignment="1">
      <alignment horizontal="center" vertical="top"/>
    </xf>
    <xf numFmtId="0" fontId="15" fillId="0" borderId="52" xfId="1" applyFont="1" applyBorder="1" applyAlignment="1">
      <alignment horizontal="center" vertical="center"/>
    </xf>
    <xf numFmtId="184" fontId="15" fillId="0" borderId="88" xfId="1" applyNumberFormat="1" applyFont="1" applyBorder="1" applyAlignment="1">
      <alignment vertical="center"/>
    </xf>
    <xf numFmtId="184" fontId="15" fillId="0" borderId="90" xfId="1" applyNumberFormat="1" applyFont="1" applyBorder="1" applyAlignment="1">
      <alignment vertical="center"/>
    </xf>
    <xf numFmtId="184" fontId="15" fillId="0" borderId="184" xfId="1" applyNumberFormat="1" applyFont="1" applyBorder="1" applyAlignment="1">
      <alignment vertical="center"/>
    </xf>
    <xf numFmtId="184" fontId="15" fillId="0" borderId="185" xfId="1" applyNumberFormat="1" applyFont="1" applyBorder="1" applyAlignment="1">
      <alignment vertical="center"/>
    </xf>
    <xf numFmtId="214" fontId="15" fillId="0" borderId="116" xfId="1" quotePrefix="1" applyNumberFormat="1" applyFont="1" applyBorder="1" applyAlignment="1">
      <alignment vertical="center"/>
    </xf>
    <xf numFmtId="214" fontId="15" fillId="0" borderId="120" xfId="1" applyNumberFormat="1" applyFont="1" applyBorder="1" applyAlignment="1">
      <alignment vertical="center"/>
    </xf>
    <xf numFmtId="214" fontId="15" fillId="0" borderId="116" xfId="1" applyNumberFormat="1" applyFont="1" applyBorder="1" applyAlignment="1">
      <alignment vertical="center"/>
    </xf>
    <xf numFmtId="214" fontId="15" fillId="0" borderId="166" xfId="1" applyNumberFormat="1" applyFont="1" applyBorder="1" applyAlignment="1">
      <alignment vertical="center"/>
    </xf>
    <xf numFmtId="214" fontId="15" fillId="0" borderId="187" xfId="1" applyNumberFormat="1" applyFont="1" applyBorder="1" applyAlignment="1">
      <alignment vertical="center"/>
    </xf>
    <xf numFmtId="184" fontId="15" fillId="2" borderId="88" xfId="1" applyNumberFormat="1" applyFont="1" applyFill="1" applyBorder="1" applyAlignment="1">
      <alignment vertical="center"/>
    </xf>
    <xf numFmtId="184" fontId="15" fillId="2" borderId="90" xfId="1" applyNumberFormat="1" applyFont="1" applyFill="1" applyBorder="1" applyAlignment="1">
      <alignment vertical="center"/>
    </xf>
    <xf numFmtId="214" fontId="15" fillId="0" borderId="128" xfId="1" applyNumberFormat="1" applyFont="1" applyBorder="1" applyAlignment="1">
      <alignment vertical="center"/>
    </xf>
    <xf numFmtId="214" fontId="15" fillId="0" borderId="127" xfId="1" applyNumberFormat="1" applyFont="1" applyBorder="1" applyAlignment="1">
      <alignment vertical="center"/>
    </xf>
    <xf numFmtId="214" fontId="15" fillId="0" borderId="129" xfId="1" applyNumberFormat="1" applyFont="1" applyBorder="1" applyAlignment="1">
      <alignment vertical="center"/>
    </xf>
    <xf numFmtId="214" fontId="15" fillId="0" borderId="200" xfId="1" applyNumberFormat="1" applyFont="1" applyBorder="1" applyAlignment="1">
      <alignment vertical="center"/>
    </xf>
    <xf numFmtId="0" fontId="15" fillId="0" borderId="5" xfId="1" applyFont="1" applyBorder="1" applyAlignment="1">
      <alignment horizontal="center"/>
    </xf>
    <xf numFmtId="0" fontId="15" fillId="0" borderId="0" xfId="1" applyFont="1" applyAlignment="1">
      <alignment horizontal="right" vertical="center"/>
    </xf>
    <xf numFmtId="0" fontId="21" fillId="0" borderId="0" xfId="1" applyFont="1"/>
    <xf numFmtId="0" fontId="15" fillId="0" borderId="65" xfId="1" applyFont="1" applyBorder="1"/>
    <xf numFmtId="0" fontId="15" fillId="0" borderId="54" xfId="1" applyFont="1" applyBorder="1"/>
    <xf numFmtId="0" fontId="43" fillId="0" borderId="0" xfId="1" applyFont="1"/>
    <xf numFmtId="0" fontId="15" fillId="0" borderId="21" xfId="1" applyFont="1" applyBorder="1"/>
    <xf numFmtId="0" fontId="21" fillId="0" borderId="5" xfId="1" applyFont="1" applyBorder="1"/>
    <xf numFmtId="0" fontId="15" fillId="0" borderId="5" xfId="1" applyFont="1" applyBorder="1" applyAlignment="1">
      <alignment horizontal="center" vertical="center"/>
    </xf>
    <xf numFmtId="0" fontId="15" fillId="0" borderId="44" xfId="1" applyFont="1" applyBorder="1" applyAlignment="1">
      <alignment horizontal="center" vertical="center"/>
    </xf>
    <xf numFmtId="0" fontId="15" fillId="0" borderId="35" xfId="1" applyFont="1" applyBorder="1" applyAlignment="1">
      <alignment horizontal="center"/>
    </xf>
    <xf numFmtId="0" fontId="15" fillId="0" borderId="5" xfId="1" applyFont="1" applyBorder="1"/>
    <xf numFmtId="0" fontId="15" fillId="0" borderId="106" xfId="1" applyFont="1" applyBorder="1"/>
    <xf numFmtId="0" fontId="15" fillId="0" borderId="58" xfId="1" applyFont="1" applyBorder="1"/>
    <xf numFmtId="0" fontId="15" fillId="0" borderId="180" xfId="1" applyFont="1" applyBorder="1"/>
    <xf numFmtId="0" fontId="15" fillId="0" borderId="59" xfId="1" applyFont="1" applyBorder="1"/>
    <xf numFmtId="0" fontId="15" fillId="0" borderId="192" xfId="1" applyFont="1" applyBorder="1"/>
    <xf numFmtId="0" fontId="15" fillId="0" borderId="193" xfId="1" applyFont="1" applyBorder="1"/>
    <xf numFmtId="0" fontId="15" fillId="0" borderId="60" xfId="1" applyFont="1" applyBorder="1"/>
    <xf numFmtId="0" fontId="15" fillId="0" borderId="44" xfId="1" applyFont="1" applyBorder="1" applyAlignment="1">
      <alignment horizontal="center" vertical="center" textRotation="180"/>
    </xf>
    <xf numFmtId="0" fontId="15" fillId="0" borderId="0" xfId="1" applyFont="1" applyAlignment="1">
      <alignment horizontal="center"/>
    </xf>
    <xf numFmtId="192" fontId="21" fillId="0" borderId="0" xfId="1" applyNumberFormat="1" applyFont="1"/>
    <xf numFmtId="0" fontId="26" fillId="0" borderId="0" xfId="1" applyFont="1"/>
    <xf numFmtId="0" fontId="15" fillId="0" borderId="65" xfId="1" applyFont="1" applyBorder="1" applyAlignment="1">
      <alignment horizontal="center"/>
    </xf>
    <xf numFmtId="0" fontId="15" fillId="0" borderId="54" xfId="1" applyFont="1" applyBorder="1" applyAlignment="1">
      <alignment horizontal="center"/>
    </xf>
    <xf numFmtId="0" fontId="15" fillId="0" borderId="50" xfId="1" applyFont="1" applyBorder="1"/>
    <xf numFmtId="0" fontId="15" fillId="0" borderId="51" xfId="1" applyFont="1" applyBorder="1"/>
    <xf numFmtId="0" fontId="15" fillId="0" borderId="55" xfId="1" applyFont="1" applyBorder="1"/>
    <xf numFmtId="0" fontId="15" fillId="0" borderId="21" xfId="1" applyFont="1" applyBorder="1" applyAlignment="1">
      <alignment horizontal="center"/>
    </xf>
    <xf numFmtId="0" fontId="15" fillId="0" borderId="44" xfId="1" applyFont="1" applyBorder="1"/>
    <xf numFmtId="0" fontId="15" fillId="0" borderId="27" xfId="1" applyFont="1" applyBorder="1" applyAlignment="1">
      <alignment horizontal="center" vertical="center"/>
    </xf>
    <xf numFmtId="0" fontId="15" fillId="0" borderId="58" xfId="1" applyFont="1" applyBorder="1" applyAlignment="1">
      <alignment horizontal="center" vertical="center" textRotation="180"/>
    </xf>
    <xf numFmtId="0" fontId="15" fillId="0" borderId="29" xfId="1" applyFont="1" applyBorder="1"/>
    <xf numFmtId="0" fontId="15" fillId="0" borderId="0" xfId="1" applyFont="1" applyAlignment="1">
      <alignment horizontal="center" vertical="top"/>
    </xf>
    <xf numFmtId="0" fontId="15" fillId="0" borderId="21" xfId="1" applyFont="1" applyBorder="1" applyAlignment="1">
      <alignment horizontal="center" vertical="top"/>
    </xf>
    <xf numFmtId="0" fontId="15" fillId="0" borderId="5" xfId="1" applyFont="1" applyBorder="1" applyAlignment="1">
      <alignment horizontal="center" vertical="top"/>
    </xf>
    <xf numFmtId="0" fontId="15" fillId="0" borderId="0" xfId="1" applyFont="1" applyAlignment="1">
      <alignment horizontal="center" vertical="top" textRotation="180"/>
    </xf>
    <xf numFmtId="0" fontId="15" fillId="0" borderId="44" xfId="1" applyFont="1" applyBorder="1" applyAlignment="1">
      <alignment horizontal="center" vertical="top"/>
    </xf>
    <xf numFmtId="0" fontId="15" fillId="0" borderId="60" xfId="1" applyFont="1" applyBorder="1" applyAlignment="1">
      <alignment horizontal="center" vertical="top"/>
    </xf>
    <xf numFmtId="0" fontId="15" fillId="0" borderId="21" xfId="1" applyFont="1" applyBorder="1" applyAlignment="1">
      <alignment horizontal="left"/>
    </xf>
    <xf numFmtId="0" fontId="15" fillId="0" borderId="11" xfId="1" applyFont="1" applyBorder="1"/>
    <xf numFmtId="0" fontId="15" fillId="0" borderId="1" xfId="1" applyFont="1" applyBorder="1" applyAlignment="1">
      <alignment horizontal="center"/>
    </xf>
    <xf numFmtId="0" fontId="15" fillId="0" borderId="1" xfId="1" applyFont="1" applyBorder="1"/>
    <xf numFmtId="0" fontId="15" fillId="0" borderId="52" xfId="1" applyFont="1" applyBorder="1"/>
    <xf numFmtId="0" fontId="15" fillId="0" borderId="57" xfId="1" applyFont="1" applyBorder="1"/>
    <xf numFmtId="0" fontId="15" fillId="0" borderId="30" xfId="1" applyFont="1" applyBorder="1" applyAlignment="1">
      <alignment horizontal="center"/>
    </xf>
    <xf numFmtId="184" fontId="15" fillId="0" borderId="58" xfId="1" applyNumberFormat="1" applyFont="1" applyBorder="1"/>
    <xf numFmtId="184" fontId="15" fillId="0" borderId="29" xfId="1" applyNumberFormat="1" applyFont="1" applyBorder="1"/>
    <xf numFmtId="184" fontId="15" fillId="0" borderId="59" xfId="1" applyNumberFormat="1" applyFont="1" applyBorder="1"/>
    <xf numFmtId="0" fontId="15" fillId="0" borderId="32" xfId="1" applyFont="1" applyBorder="1" applyAlignment="1">
      <alignment horizontal="center"/>
    </xf>
    <xf numFmtId="184" fontId="15" fillId="0" borderId="0" xfId="1" applyNumberFormat="1" applyFont="1"/>
    <xf numFmtId="184" fontId="15" fillId="0" borderId="44" xfId="1" applyNumberFormat="1" applyFont="1" applyBorder="1"/>
    <xf numFmtId="184" fontId="15" fillId="0" borderId="60" xfId="1" applyNumberFormat="1" applyFont="1" applyBorder="1"/>
    <xf numFmtId="184" fontId="15" fillId="0" borderId="161" xfId="1" applyNumberFormat="1" applyFont="1" applyBorder="1"/>
    <xf numFmtId="184" fontId="15" fillId="0" borderId="197" xfId="1" applyNumberFormat="1" applyFont="1" applyBorder="1"/>
    <xf numFmtId="184" fontId="15" fillId="0" borderId="198" xfId="1" applyNumberFormat="1" applyFont="1" applyBorder="1"/>
    <xf numFmtId="184" fontId="15" fillId="0" borderId="70" xfId="1" applyNumberFormat="1" applyFont="1" applyBorder="1"/>
    <xf numFmtId="184" fontId="15" fillId="0" borderId="199" xfId="1" applyNumberFormat="1" applyFont="1" applyBorder="1"/>
    <xf numFmtId="184" fontId="15" fillId="0" borderId="71" xfId="1" applyNumberFormat="1" applyFont="1" applyBorder="1"/>
    <xf numFmtId="184" fontId="15" fillId="0" borderId="72" xfId="1" applyNumberFormat="1" applyFont="1" applyBorder="1"/>
    <xf numFmtId="0" fontId="15" fillId="0" borderId="56" xfId="1" applyFont="1" applyBorder="1" applyAlignment="1">
      <alignment horizontal="center"/>
    </xf>
    <xf numFmtId="184" fontId="15" fillId="0" borderId="1" xfId="1" applyNumberFormat="1" applyFont="1" applyBorder="1"/>
    <xf numFmtId="184" fontId="15" fillId="0" borderId="52" xfId="1" applyNumberFormat="1" applyFont="1" applyBorder="1"/>
    <xf numFmtId="184" fontId="15" fillId="0" borderId="57" xfId="1" applyNumberFormat="1" applyFont="1" applyBorder="1"/>
    <xf numFmtId="0" fontId="15" fillId="0" borderId="160" xfId="1" applyFont="1" applyBorder="1" applyAlignment="1">
      <alignment horizontal="center" vertical="center"/>
    </xf>
    <xf numFmtId="0" fontId="15" fillId="0" borderId="69" xfId="1" applyFont="1" applyBorder="1" applyAlignment="1">
      <alignment horizontal="center" vertical="center"/>
    </xf>
    <xf numFmtId="0" fontId="15" fillId="0" borderId="41" xfId="1" applyFont="1" applyBorder="1" applyAlignment="1">
      <alignment horizontal="center"/>
    </xf>
    <xf numFmtId="184" fontId="15" fillId="0" borderId="158" xfId="1" applyNumberFormat="1" applyFont="1" applyBorder="1"/>
    <xf numFmtId="184" fontId="15" fillId="0" borderId="54" xfId="1" applyNumberFormat="1" applyFont="1" applyBorder="1"/>
    <xf numFmtId="184" fontId="15" fillId="0" borderId="51" xfId="1" applyNumberFormat="1" applyFont="1" applyBorder="1"/>
    <xf numFmtId="184" fontId="15" fillId="0" borderId="55" xfId="1" applyNumberFormat="1" applyFont="1" applyBorder="1"/>
    <xf numFmtId="184" fontId="15" fillId="0" borderId="192" xfId="1" applyNumberFormat="1" applyFont="1" applyBorder="1"/>
    <xf numFmtId="184" fontId="15" fillId="0" borderId="196" xfId="1" applyNumberFormat="1" applyFont="1" applyBorder="1"/>
    <xf numFmtId="0" fontId="15" fillId="0" borderId="37" xfId="1" applyFont="1" applyBorder="1" applyAlignment="1">
      <alignment horizontal="center"/>
    </xf>
    <xf numFmtId="0" fontId="15" fillId="0" borderId="63" xfId="1" applyFont="1" applyBorder="1" applyAlignment="1">
      <alignment horizontal="center" vertical="center"/>
    </xf>
    <xf numFmtId="184" fontId="15" fillId="0" borderId="195" xfId="1" applyNumberFormat="1" applyFont="1" applyBorder="1"/>
    <xf numFmtId="184" fontId="15" fillId="0" borderId="61" xfId="1" applyNumberFormat="1" applyFont="1" applyBorder="1"/>
    <xf numFmtId="184" fontId="15" fillId="0" borderId="62" xfId="1" applyNumberFormat="1" applyFont="1" applyBorder="1"/>
    <xf numFmtId="184" fontId="15" fillId="0" borderId="64" xfId="1" applyNumberFormat="1" applyFont="1" applyBorder="1"/>
    <xf numFmtId="184" fontId="15" fillId="0" borderId="145" xfId="1" applyNumberFormat="1" applyFont="1" applyBorder="1" applyAlignment="1">
      <alignment horizontal="right" vertical="center"/>
    </xf>
    <xf numFmtId="184" fontId="15" fillId="0" borderId="92" xfId="1" applyNumberFormat="1" applyFont="1" applyBorder="1" applyAlignment="1">
      <alignment horizontal="right" vertical="center"/>
    </xf>
    <xf numFmtId="0" fontId="15" fillId="0" borderId="0" xfId="1" applyFont="1" applyAlignment="1">
      <alignment horizontal="left"/>
    </xf>
    <xf numFmtId="184" fontId="15" fillId="0" borderId="0" xfId="1" applyNumberFormat="1" applyFont="1" applyAlignment="1">
      <alignment vertical="center"/>
    </xf>
    <xf numFmtId="0" fontId="15" fillId="0" borderId="0" xfId="1" applyFont="1" applyAlignment="1">
      <alignment vertical="top"/>
    </xf>
    <xf numFmtId="0" fontId="15" fillId="0" borderId="52" xfId="1" applyFont="1" applyBorder="1" applyAlignment="1">
      <alignment horizontal="center"/>
    </xf>
    <xf numFmtId="0" fontId="15" fillId="0" borderId="57" xfId="1" applyFont="1" applyBorder="1" applyAlignment="1">
      <alignment horizontal="center"/>
    </xf>
    <xf numFmtId="0" fontId="15" fillId="0" borderId="34" xfId="1" applyFont="1" applyBorder="1" applyAlignment="1">
      <alignment horizontal="center"/>
    </xf>
    <xf numFmtId="0" fontId="15" fillId="0" borderId="47" xfId="1" applyFont="1" applyBorder="1" applyAlignment="1">
      <alignment horizontal="center"/>
    </xf>
    <xf numFmtId="0" fontId="15" fillId="0" borderId="44" xfId="1" applyFont="1" applyBorder="1" applyAlignment="1">
      <alignment vertical="center"/>
    </xf>
    <xf numFmtId="0" fontId="15" fillId="0" borderId="45" xfId="1" applyFont="1" applyBorder="1" applyAlignment="1">
      <alignment horizontal="center"/>
    </xf>
    <xf numFmtId="0" fontId="15" fillId="0" borderId="26" xfId="1" applyFont="1" applyBorder="1" applyAlignment="1">
      <alignment horizontal="center" vertical="top"/>
    </xf>
    <xf numFmtId="0" fontId="15" fillId="0" borderId="1" xfId="1" applyFont="1" applyBorder="1" applyAlignment="1">
      <alignment vertical="top"/>
    </xf>
    <xf numFmtId="0" fontId="15" fillId="0" borderId="33" xfId="1" applyFont="1" applyBorder="1" applyAlignment="1">
      <alignment horizontal="center"/>
    </xf>
    <xf numFmtId="0" fontId="15" fillId="0" borderId="48" xfId="1" applyFont="1" applyBorder="1" applyAlignment="1">
      <alignment horizontal="center"/>
    </xf>
    <xf numFmtId="0" fontId="15" fillId="0" borderId="74" xfId="1" applyFont="1" applyBorder="1"/>
    <xf numFmtId="0" fontId="15" fillId="0" borderId="62" xfId="1" applyFont="1" applyBorder="1"/>
    <xf numFmtId="188" fontId="15" fillId="0" borderId="0" xfId="1" applyNumberFormat="1" applyFont="1" applyAlignment="1">
      <alignment vertical="center"/>
    </xf>
    <xf numFmtId="188" fontId="15" fillId="0" borderId="61" xfId="1" applyNumberFormat="1" applyFont="1" applyBorder="1" applyAlignment="1">
      <alignment vertical="center"/>
    </xf>
    <xf numFmtId="0" fontId="22" fillId="0" borderId="0" xfId="1" applyFont="1" applyAlignment="1">
      <alignment horizontal="left"/>
    </xf>
    <xf numFmtId="0" fontId="13" fillId="0" borderId="0" xfId="1" applyFont="1" applyAlignment="1">
      <alignment vertical="center"/>
    </xf>
    <xf numFmtId="0" fontId="21" fillId="0" borderId="65" xfId="1" applyFont="1" applyBorder="1" applyAlignment="1">
      <alignment vertical="center"/>
    </xf>
    <xf numFmtId="0" fontId="21" fillId="0" borderId="54" xfId="1" applyFont="1" applyBorder="1" applyAlignment="1">
      <alignment vertical="center"/>
    </xf>
    <xf numFmtId="0" fontId="21" fillId="0" borderId="54" xfId="1" applyFont="1" applyBorder="1" applyAlignment="1">
      <alignment horizontal="right"/>
    </xf>
    <xf numFmtId="0" fontId="21" fillId="0" borderId="21" xfId="1" applyFont="1" applyBorder="1" applyAlignment="1">
      <alignment vertical="center"/>
    </xf>
    <xf numFmtId="0" fontId="21" fillId="0" borderId="0" xfId="1" applyFont="1" applyAlignment="1">
      <alignment horizontal="left" vertical="center"/>
    </xf>
    <xf numFmtId="0" fontId="21" fillId="0" borderId="179" xfId="1" applyFont="1" applyBorder="1" applyAlignment="1">
      <alignment horizontal="center"/>
    </xf>
    <xf numFmtId="0" fontId="21" fillId="0" borderId="28" xfId="1" applyFont="1" applyBorder="1" applyAlignment="1">
      <alignment horizontal="center"/>
    </xf>
    <xf numFmtId="0" fontId="21" fillId="0" borderId="105" xfId="1" applyFont="1" applyBorder="1" applyAlignment="1">
      <alignment horizontal="center"/>
    </xf>
    <xf numFmtId="0" fontId="21" fillId="0" borderId="47" xfId="1" applyFont="1" applyBorder="1" applyAlignment="1">
      <alignment horizontal="center" vertical="center"/>
    </xf>
    <xf numFmtId="0" fontId="21" fillId="0" borderId="0" xfId="1" applyFont="1" applyAlignment="1">
      <alignment horizontal="right" vertical="center"/>
    </xf>
    <xf numFmtId="0" fontId="21" fillId="0" borderId="188" xfId="1" applyFont="1" applyBorder="1" applyAlignment="1">
      <alignment horizontal="center" vertical="center"/>
    </xf>
    <xf numFmtId="0" fontId="21" fillId="0" borderId="144" xfId="1" applyFont="1" applyBorder="1" applyAlignment="1">
      <alignment horizontal="center" vertical="center"/>
    </xf>
    <xf numFmtId="0" fontId="21" fillId="0" borderId="149" xfId="1" applyFont="1" applyBorder="1" applyAlignment="1">
      <alignment horizontal="center" vertical="center"/>
    </xf>
    <xf numFmtId="0" fontId="21" fillId="0" borderId="45" xfId="1" applyFont="1" applyBorder="1" applyAlignment="1">
      <alignment horizontal="center" vertical="center"/>
    </xf>
    <xf numFmtId="0" fontId="21" fillId="0" borderId="74" xfId="1" applyFont="1" applyBorder="1" applyAlignment="1">
      <alignment vertical="center"/>
    </xf>
    <xf numFmtId="0" fontId="21" fillId="0" borderId="61" xfId="1" applyFont="1" applyBorder="1" applyAlignment="1">
      <alignment vertical="center"/>
    </xf>
    <xf numFmtId="0" fontId="21" fillId="0" borderId="200" xfId="1" applyFont="1" applyBorder="1" applyAlignment="1">
      <alignment horizontal="center" vertical="top"/>
    </xf>
    <xf numFmtId="0" fontId="21" fillId="0" borderId="126" xfId="1" applyFont="1" applyBorder="1" applyAlignment="1">
      <alignment horizontal="center" vertical="top"/>
    </xf>
    <xf numFmtId="0" fontId="21" fillId="0" borderId="127" xfId="1" applyFont="1" applyBorder="1" applyAlignment="1">
      <alignment horizontal="center" vertical="top"/>
    </xf>
    <xf numFmtId="0" fontId="21" fillId="0" borderId="32" xfId="1" applyFont="1" applyBorder="1" applyAlignment="1">
      <alignment horizontal="center" vertical="center"/>
    </xf>
    <xf numFmtId="0" fontId="21" fillId="0" borderId="109" xfId="1" applyFont="1" applyBorder="1" applyAlignment="1">
      <alignment horizontal="center" vertical="center"/>
    </xf>
    <xf numFmtId="0" fontId="21" fillId="0" borderId="201" xfId="1" applyFont="1" applyBorder="1" applyAlignment="1">
      <alignment horizontal="distributed" vertical="center"/>
    </xf>
    <xf numFmtId="184" fontId="27" fillId="0" borderId="147" xfId="1" applyNumberFormat="1" applyFont="1" applyBorder="1" applyAlignment="1">
      <alignment vertical="center" shrinkToFit="1"/>
    </xf>
    <xf numFmtId="0" fontId="21" fillId="0" borderId="10" xfId="1" applyFont="1" applyBorder="1" applyAlignment="1">
      <alignment horizontal="center" vertical="center"/>
    </xf>
    <xf numFmtId="0" fontId="21" fillId="0" borderId="14" xfId="1" applyFont="1" applyBorder="1" applyAlignment="1">
      <alignment horizontal="distributed" vertical="center"/>
    </xf>
    <xf numFmtId="184" fontId="27" fillId="0" borderId="159" xfId="1" applyNumberFormat="1" applyFont="1" applyBorder="1" applyAlignment="1">
      <alignment vertical="center" shrinkToFit="1"/>
    </xf>
    <xf numFmtId="0" fontId="21" fillId="0" borderId="150" xfId="1" applyFont="1" applyBorder="1" applyAlignment="1">
      <alignment horizontal="center" vertical="center"/>
    </xf>
    <xf numFmtId="0" fontId="21" fillId="0" borderId="203" xfId="1" applyFont="1" applyBorder="1" applyAlignment="1">
      <alignment horizontal="distributed" vertical="center"/>
    </xf>
    <xf numFmtId="184" fontId="27" fillId="0" borderId="48" xfId="1" applyNumberFormat="1" applyFont="1" applyBorder="1" applyAlignment="1">
      <alignment vertical="center" shrinkToFit="1"/>
    </xf>
    <xf numFmtId="0" fontId="21" fillId="0" borderId="37" xfId="1" applyFont="1" applyBorder="1" applyAlignment="1">
      <alignment horizontal="center" vertical="center"/>
    </xf>
    <xf numFmtId="184" fontId="27" fillId="0" borderId="47" xfId="1" applyNumberFormat="1" applyFont="1" applyBorder="1" applyAlignment="1">
      <alignment vertical="center" shrinkToFit="1"/>
    </xf>
    <xf numFmtId="184" fontId="27" fillId="0" borderId="156" xfId="1" applyNumberFormat="1" applyFont="1" applyBorder="1" applyAlignment="1">
      <alignment vertical="center" shrinkToFit="1"/>
    </xf>
    <xf numFmtId="184" fontId="27" fillId="0" borderId="151" xfId="1" applyNumberFormat="1" applyFont="1" applyBorder="1" applyAlignment="1">
      <alignment vertical="center" shrinkToFit="1"/>
    </xf>
    <xf numFmtId="184" fontId="27" fillId="0" borderId="49" xfId="1" applyNumberFormat="1" applyFont="1" applyBorder="1" applyAlignment="1">
      <alignment vertical="center" shrinkToFit="1"/>
    </xf>
    <xf numFmtId="0" fontId="15" fillId="0" borderId="2" xfId="1" applyFont="1" applyBorder="1" applyAlignment="1">
      <alignment horizontal="center" vertical="center"/>
    </xf>
    <xf numFmtId="0" fontId="15" fillId="0" borderId="141" xfId="1" applyFont="1" applyBorder="1" applyAlignment="1">
      <alignment horizontal="center" vertical="center"/>
    </xf>
    <xf numFmtId="0" fontId="15" fillId="0" borderId="4" xfId="1" applyFont="1" applyBorder="1" applyAlignment="1">
      <alignment horizontal="center" vertical="center"/>
    </xf>
    <xf numFmtId="0" fontId="15" fillId="0" borderId="25" xfId="1" applyFont="1" applyBorder="1" applyAlignment="1">
      <alignment horizontal="center" vertical="center"/>
    </xf>
    <xf numFmtId="0" fontId="15" fillId="0" borderId="206" xfId="1" applyFont="1" applyBorder="1" applyAlignment="1">
      <alignment horizontal="center" vertical="center"/>
    </xf>
    <xf numFmtId="188" fontId="21" fillId="0" borderId="160" xfId="1" applyNumberFormat="1" applyFont="1" applyBorder="1" applyAlignment="1">
      <alignment horizontal="center" vertical="center"/>
    </xf>
    <xf numFmtId="188" fontId="21" fillId="0" borderId="89" xfId="1" applyNumberFormat="1" applyFont="1" applyBorder="1" applyAlignment="1">
      <alignment horizontal="center" vertical="center"/>
    </xf>
    <xf numFmtId="188" fontId="21" fillId="0" borderId="197" xfId="1" applyNumberFormat="1" applyFont="1" applyBorder="1" applyAlignment="1">
      <alignment horizontal="center" vertical="center"/>
    </xf>
    <xf numFmtId="188" fontId="21" fillId="0" borderId="162" xfId="1" applyNumberFormat="1" applyFont="1" applyBorder="1" applyAlignment="1">
      <alignment horizontal="right" vertical="center"/>
    </xf>
    <xf numFmtId="188" fontId="21" fillId="0" borderId="10" xfId="1" applyNumberFormat="1" applyFont="1" applyBorder="1" applyAlignment="1">
      <alignment horizontal="center" vertical="center"/>
    </xf>
    <xf numFmtId="188" fontId="21" fillId="0" borderId="86" xfId="1" applyNumberFormat="1" applyFont="1" applyBorder="1" applyAlignment="1">
      <alignment horizontal="center" vertical="center"/>
    </xf>
    <xf numFmtId="188" fontId="21" fillId="0" borderId="9" xfId="1" applyNumberFormat="1" applyFont="1" applyBorder="1" applyAlignment="1">
      <alignment horizontal="center" vertical="center"/>
    </xf>
    <xf numFmtId="0" fontId="15" fillId="0" borderId="202" xfId="1" applyFont="1" applyBorder="1" applyAlignment="1">
      <alignment horizontal="center" vertical="center"/>
    </xf>
    <xf numFmtId="0" fontId="15" fillId="0" borderId="74" xfId="1" applyFont="1" applyBorder="1" applyAlignment="1">
      <alignment horizontal="center" vertical="center"/>
    </xf>
    <xf numFmtId="188" fontId="21" fillId="0" borderId="63" xfId="1" applyNumberFormat="1" applyFont="1" applyBorder="1" applyAlignment="1">
      <alignment horizontal="center" vertical="center"/>
    </xf>
    <xf numFmtId="188" fontId="21" fillId="0" borderId="126" xfId="1" applyNumberFormat="1" applyFont="1" applyBorder="1" applyAlignment="1">
      <alignment horizontal="center" vertical="center"/>
    </xf>
    <xf numFmtId="188" fontId="21" fillId="0" borderId="62" xfId="1" applyNumberFormat="1" applyFont="1" applyBorder="1" applyAlignment="1">
      <alignment horizontal="center" vertical="center"/>
    </xf>
    <xf numFmtId="188" fontId="21" fillId="0" borderId="210" xfId="1" applyNumberFormat="1" applyFont="1" applyBorder="1" applyAlignment="1">
      <alignment horizontal="right" vertical="center"/>
    </xf>
    <xf numFmtId="188" fontId="21" fillId="0" borderId="0" xfId="1" applyNumberFormat="1" applyFont="1" applyAlignment="1">
      <alignment horizontal="center" vertical="center"/>
    </xf>
    <xf numFmtId="188" fontId="21" fillId="0" borderId="0" xfId="1" applyNumberFormat="1" applyFont="1" applyAlignment="1">
      <alignment horizontal="right" vertical="center"/>
    </xf>
    <xf numFmtId="0" fontId="15" fillId="0" borderId="1" xfId="1" applyFont="1" applyBorder="1" applyAlignment="1">
      <alignment horizontal="center" vertical="center"/>
    </xf>
    <xf numFmtId="0" fontId="15" fillId="0" borderId="153" xfId="1" applyFont="1" applyBorder="1" applyAlignment="1">
      <alignment horizontal="center" vertical="center"/>
    </xf>
    <xf numFmtId="0" fontId="15" fillId="0" borderId="46" xfId="1" applyFont="1" applyBorder="1" applyAlignment="1">
      <alignment horizontal="center" vertical="center"/>
    </xf>
    <xf numFmtId="0" fontId="15" fillId="0" borderId="85" xfId="1" applyFont="1" applyBorder="1" applyAlignment="1">
      <alignment horizontal="center" vertical="center"/>
    </xf>
    <xf numFmtId="185" fontId="21" fillId="0" borderId="112" xfId="1" applyNumberFormat="1" applyFont="1" applyBorder="1" applyAlignment="1">
      <alignment horizontal="center" vertical="center"/>
    </xf>
    <xf numFmtId="185" fontId="21" fillId="0" borderId="87" xfId="1" applyNumberFormat="1" applyFont="1" applyBorder="1" applyAlignment="1">
      <alignment horizontal="center" vertical="center"/>
    </xf>
    <xf numFmtId="185" fontId="21" fillId="0" borderId="159" xfId="1" applyNumberFormat="1" applyFont="1" applyBorder="1" applyAlignment="1">
      <alignment horizontal="right" vertical="center"/>
    </xf>
    <xf numFmtId="185" fontId="15" fillId="0" borderId="0" xfId="1" applyNumberFormat="1" applyFont="1" applyAlignment="1">
      <alignment vertical="center"/>
    </xf>
    <xf numFmtId="0" fontId="15" fillId="0" borderId="211" xfId="1" applyFont="1" applyBorder="1" applyAlignment="1">
      <alignment horizontal="center" vertical="center"/>
    </xf>
    <xf numFmtId="0" fontId="15" fillId="0" borderId="148" xfId="1" applyFont="1" applyBorder="1" applyAlignment="1">
      <alignment horizontal="center" vertical="center"/>
    </xf>
    <xf numFmtId="185" fontId="21" fillId="0" borderId="186" xfId="1" applyNumberFormat="1" applyFont="1" applyBorder="1" applyAlignment="1">
      <alignment horizontal="center" vertical="center"/>
    </xf>
    <xf numFmtId="185" fontId="21" fillId="0" borderId="90" xfId="1" applyNumberFormat="1" applyFont="1" applyBorder="1" applyAlignment="1">
      <alignment horizontal="center" vertical="center"/>
    </xf>
    <xf numFmtId="0" fontId="15" fillId="0" borderId="21" xfId="1" applyFont="1" applyBorder="1" applyAlignment="1">
      <alignment horizontal="center" vertical="center"/>
    </xf>
    <xf numFmtId="0" fontId="15" fillId="0" borderId="128" xfId="1" applyFont="1" applyBorder="1" applyAlignment="1">
      <alignment horizontal="center" vertical="center"/>
    </xf>
    <xf numFmtId="185" fontId="21" fillId="0" borderId="125" xfId="1" applyNumberFormat="1" applyFont="1" applyBorder="1" applyAlignment="1">
      <alignment horizontal="center" vertical="center"/>
    </xf>
    <xf numFmtId="185" fontId="21" fillId="0" borderId="127" xfId="1" applyNumberFormat="1" applyFont="1" applyBorder="1" applyAlignment="1">
      <alignment horizontal="center" vertical="center"/>
    </xf>
    <xf numFmtId="185" fontId="21" fillId="0" borderId="210" xfId="1" applyNumberFormat="1" applyFont="1" applyBorder="1" applyAlignment="1">
      <alignment horizontal="right" vertical="center"/>
    </xf>
    <xf numFmtId="0" fontId="5" fillId="2" borderId="3" xfId="1" applyFill="1" applyBorder="1" applyAlignment="1">
      <alignment horizontal="center"/>
    </xf>
    <xf numFmtId="0" fontId="5" fillId="2" borderId="4" xfId="1" applyFill="1" applyBorder="1" applyAlignment="1">
      <alignment horizontal="center"/>
    </xf>
    <xf numFmtId="0" fontId="15" fillId="0" borderId="30" xfId="1" applyFont="1" applyBorder="1" applyAlignment="1">
      <alignment horizontal="center" vertical="center"/>
    </xf>
    <xf numFmtId="0" fontId="15" fillId="0" borderId="32" xfId="1" applyFont="1" applyBorder="1" applyAlignment="1">
      <alignment horizontal="center" vertical="center"/>
    </xf>
    <xf numFmtId="0" fontId="15" fillId="0" borderId="37" xfId="1" applyFont="1" applyBorder="1" applyAlignment="1">
      <alignment horizontal="center" vertical="center"/>
    </xf>
    <xf numFmtId="0" fontId="18" fillId="0" borderId="0" xfId="1" applyFont="1"/>
    <xf numFmtId="0" fontId="5" fillId="0" borderId="0" xfId="1"/>
    <xf numFmtId="0" fontId="18" fillId="0" borderId="2" xfId="1" applyFont="1" applyBorder="1"/>
    <xf numFmtId="0" fontId="18" fillId="0" borderId="4" xfId="1" applyFont="1" applyBorder="1"/>
    <xf numFmtId="0" fontId="15" fillId="0" borderId="56" xfId="1" applyFont="1" applyBorder="1" applyAlignment="1">
      <alignment horizontal="center" vertical="center"/>
    </xf>
    <xf numFmtId="177" fontId="15" fillId="0" borderId="42" xfId="1" applyNumberFormat="1" applyFont="1" applyBorder="1" applyAlignment="1">
      <alignment horizontal="center" vertical="center"/>
    </xf>
    <xf numFmtId="177" fontId="15" fillId="0" borderId="33" xfId="1" applyNumberFormat="1" applyFont="1" applyBorder="1" applyAlignment="1">
      <alignment horizontal="center" vertical="center"/>
    </xf>
    <xf numFmtId="177" fontId="15" fillId="0" borderId="50" xfId="1" applyNumberFormat="1" applyFont="1" applyBorder="1" applyAlignment="1">
      <alignment horizontal="center" vertical="center"/>
    </xf>
    <xf numFmtId="177" fontId="15" fillId="0" borderId="51" xfId="1" applyNumberFormat="1" applyFont="1" applyBorder="1" applyAlignment="1">
      <alignment horizontal="center" vertical="center"/>
    </xf>
    <xf numFmtId="177" fontId="15" fillId="0" borderId="11" xfId="1" applyNumberFormat="1" applyFont="1" applyBorder="1" applyAlignment="1">
      <alignment horizontal="center" vertical="center"/>
    </xf>
    <xf numFmtId="177" fontId="15" fillId="0" borderId="52" xfId="1" applyNumberFormat="1" applyFont="1" applyBorder="1" applyAlignment="1">
      <alignment horizontal="center" vertical="center"/>
    </xf>
    <xf numFmtId="177" fontId="15" fillId="2" borderId="50" xfId="1" applyNumberFormat="1" applyFont="1" applyFill="1" applyBorder="1" applyAlignment="1">
      <alignment horizontal="center" vertical="center"/>
    </xf>
    <xf numFmtId="177" fontId="15" fillId="2" borderId="55" xfId="1" applyNumberFormat="1" applyFont="1" applyFill="1" applyBorder="1" applyAlignment="1">
      <alignment horizontal="center" vertical="center"/>
    </xf>
    <xf numFmtId="177" fontId="15" fillId="2" borderId="11" xfId="1" applyNumberFormat="1" applyFont="1" applyFill="1" applyBorder="1" applyAlignment="1">
      <alignment horizontal="center" vertical="center"/>
    </xf>
    <xf numFmtId="177" fontId="15" fillId="2" borderId="57" xfId="1" applyNumberFormat="1" applyFont="1" applyFill="1" applyBorder="1" applyAlignment="1">
      <alignment horizontal="center" vertical="center"/>
    </xf>
    <xf numFmtId="0" fontId="21" fillId="0" borderId="41" xfId="1" applyFont="1" applyBorder="1" applyAlignment="1">
      <alignment horizontal="center" vertical="center"/>
    </xf>
    <xf numFmtId="0" fontId="21" fillId="0" borderId="32" xfId="1" applyFont="1" applyBorder="1" applyAlignment="1">
      <alignment horizontal="center" vertical="center"/>
    </xf>
    <xf numFmtId="0" fontId="21" fillId="0" borderId="37" xfId="1" applyFont="1" applyBorder="1" applyAlignment="1">
      <alignment horizontal="center" vertical="center"/>
    </xf>
    <xf numFmtId="0" fontId="15" fillId="0" borderId="239" xfId="1" applyFont="1" applyBorder="1" applyAlignment="1">
      <alignment horizontal="center" vertical="center"/>
    </xf>
    <xf numFmtId="0" fontId="15" fillId="0" borderId="240" xfId="1" applyFont="1" applyBorder="1" applyAlignment="1">
      <alignment horizontal="center" vertical="center"/>
    </xf>
    <xf numFmtId="0" fontId="15" fillId="0" borderId="225" xfId="1" applyFont="1" applyBorder="1" applyAlignment="1">
      <alignment horizontal="center" vertical="center"/>
    </xf>
    <xf numFmtId="0" fontId="15" fillId="0" borderId="41" xfId="1" applyFont="1" applyBorder="1" applyAlignment="1">
      <alignment horizontal="center" vertical="center"/>
    </xf>
    <xf numFmtId="0" fontId="15" fillId="0" borderId="66" xfId="1" applyFont="1" applyBorder="1" applyAlignment="1">
      <alignment horizontal="center" vertical="center"/>
    </xf>
    <xf numFmtId="0" fontId="15" fillId="0" borderId="73" xfId="1" applyFont="1" applyBorder="1" applyAlignment="1">
      <alignment horizontal="center" vertical="center"/>
    </xf>
    <xf numFmtId="0" fontId="15" fillId="0" borderId="79" xfId="1" applyFont="1" applyBorder="1" applyAlignment="1">
      <alignment horizontal="center" vertical="center"/>
    </xf>
    <xf numFmtId="0" fontId="15" fillId="0" borderId="67" xfId="1" applyFont="1" applyBorder="1" applyAlignment="1">
      <alignment horizontal="center" vertical="center" wrapText="1"/>
    </xf>
    <xf numFmtId="0" fontId="15" fillId="0" borderId="6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34" xfId="1" applyFont="1" applyBorder="1" applyAlignment="1">
      <alignment horizontal="center" vertical="center"/>
    </xf>
    <xf numFmtId="0" fontId="15" fillId="0" borderId="67" xfId="1" applyFont="1" applyBorder="1" applyAlignment="1">
      <alignment horizontal="center" vertical="center" shrinkToFit="1"/>
    </xf>
    <xf numFmtId="0" fontId="15" fillId="0" borderId="68"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67" xfId="1" applyFont="1" applyBorder="1" applyAlignment="1">
      <alignment horizontal="center" vertical="center"/>
    </xf>
    <xf numFmtId="0" fontId="15" fillId="0" borderId="68" xfId="1" applyFont="1" applyBorder="1" applyAlignment="1">
      <alignment horizontal="center" vertical="center"/>
    </xf>
    <xf numFmtId="0" fontId="15" fillId="0" borderId="7" xfId="1" applyFont="1" applyBorder="1" applyAlignment="1">
      <alignment horizontal="center" vertical="center"/>
    </xf>
    <xf numFmtId="0" fontId="15" fillId="0" borderId="69" xfId="1"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wrapText="1"/>
    </xf>
    <xf numFmtId="0" fontId="15" fillId="0" borderId="65" xfId="1" applyFont="1" applyBorder="1" applyAlignment="1">
      <alignment horizontal="center" vertical="center" wrapText="1"/>
    </xf>
    <xf numFmtId="0" fontId="15" fillId="0" borderId="21" xfId="1" applyFont="1" applyBorder="1" applyAlignment="1">
      <alignment vertical="center"/>
    </xf>
    <xf numFmtId="0" fontId="15" fillId="0" borderId="74" xfId="1" applyFont="1" applyBorder="1" applyAlignment="1">
      <alignment vertical="center"/>
    </xf>
    <xf numFmtId="0" fontId="15" fillId="0" borderId="42" xfId="1" applyFont="1" applyBorder="1" applyAlignment="1">
      <alignment horizontal="center" vertical="center" wrapText="1"/>
    </xf>
    <xf numFmtId="0" fontId="15" fillId="0" borderId="35" xfId="1" applyFont="1" applyBorder="1" applyAlignment="1">
      <alignment vertical="center"/>
    </xf>
    <xf numFmtId="0" fontId="15" fillId="0" borderId="38" xfId="1" applyFont="1" applyBorder="1" applyAlignment="1">
      <alignment vertical="center"/>
    </xf>
    <xf numFmtId="0" fontId="15" fillId="0" borderId="18" xfId="1" applyFont="1" applyBorder="1" applyAlignment="1">
      <alignment horizontal="center" vertical="center"/>
    </xf>
    <xf numFmtId="0" fontId="20" fillId="0" borderId="16"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50"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5" xfId="1" applyFont="1" applyBorder="1" applyAlignment="1">
      <alignment horizontal="center" vertical="center" wrapText="1"/>
    </xf>
    <xf numFmtId="0" fontId="15" fillId="0" borderId="72" xfId="1" applyFont="1" applyBorder="1" applyAlignment="1">
      <alignment horizontal="center" vertical="center" wrapText="1"/>
    </xf>
    <xf numFmtId="0" fontId="25" fillId="0" borderId="32" xfId="1" applyFont="1" applyFill="1" applyBorder="1" applyAlignment="1">
      <alignment horizontal="center" vertical="center"/>
    </xf>
    <xf numFmtId="184" fontId="25" fillId="0" borderId="5" xfId="1" applyNumberFormat="1" applyFont="1" applyFill="1" applyBorder="1" applyAlignment="1">
      <alignment horizontal="distributed" vertical="center"/>
    </xf>
    <xf numFmtId="184" fontId="25" fillId="0" borderId="11" xfId="1" applyNumberFormat="1" applyFont="1" applyFill="1" applyBorder="1" applyAlignment="1">
      <alignment horizontal="distributed" vertical="center"/>
    </xf>
    <xf numFmtId="0" fontId="25" fillId="0" borderId="37" xfId="1" applyFont="1" applyFill="1" applyBorder="1" applyAlignment="1">
      <alignment horizontal="center" vertical="center"/>
    </xf>
    <xf numFmtId="184" fontId="25" fillId="0" borderId="2" xfId="1" applyNumberFormat="1" applyFont="1" applyFill="1" applyBorder="1" applyAlignment="1">
      <alignment horizontal="distributed" vertical="center"/>
    </xf>
    <xf numFmtId="184" fontId="25" fillId="0" borderId="4" xfId="1" applyNumberFormat="1" applyFont="1" applyFill="1" applyBorder="1" applyAlignment="1">
      <alignment horizontal="distributed" vertical="center"/>
    </xf>
    <xf numFmtId="184" fontId="25" fillId="0" borderId="143" xfId="1" applyNumberFormat="1" applyFont="1" applyFill="1" applyBorder="1" applyAlignment="1">
      <alignment horizontal="center" vertical="center"/>
    </xf>
    <xf numFmtId="184" fontId="25" fillId="0" borderId="122" xfId="1" applyNumberFormat="1" applyFont="1" applyFill="1" applyBorder="1" applyAlignment="1">
      <alignment horizontal="center" vertical="center"/>
    </xf>
    <xf numFmtId="0" fontId="25" fillId="0" borderId="32" xfId="1" applyFont="1" applyFill="1" applyBorder="1" applyAlignment="1">
      <alignment vertical="center"/>
    </xf>
    <xf numFmtId="184" fontId="25" fillId="0" borderId="27" xfId="1" applyNumberFormat="1" applyFont="1" applyFill="1" applyBorder="1" applyAlignment="1">
      <alignment horizontal="distributed" vertical="center"/>
    </xf>
    <xf numFmtId="0" fontId="38" fillId="0" borderId="32" xfId="1" applyFont="1" applyFill="1" applyBorder="1" applyAlignment="1">
      <alignment vertical="center"/>
    </xf>
    <xf numFmtId="0" fontId="38" fillId="0" borderId="37" xfId="1" applyFont="1" applyFill="1" applyBorder="1" applyAlignment="1">
      <alignment vertical="center"/>
    </xf>
    <xf numFmtId="0" fontId="38" fillId="0" borderId="37" xfId="1" applyFont="1" applyFill="1" applyBorder="1" applyAlignment="1">
      <alignment horizontal="center" vertical="center"/>
    </xf>
    <xf numFmtId="184" fontId="38" fillId="0" borderId="4" xfId="1" applyNumberFormat="1" applyFont="1" applyFill="1" applyBorder="1" applyAlignment="1">
      <alignment horizontal="distributed" vertical="center"/>
    </xf>
    <xf numFmtId="184" fontId="38" fillId="0" borderId="122" xfId="1" applyNumberFormat="1" applyFont="1" applyFill="1" applyBorder="1" applyAlignment="1">
      <alignment horizontal="center" vertical="center"/>
    </xf>
    <xf numFmtId="184" fontId="25" fillId="0" borderId="5" xfId="1" applyNumberFormat="1" applyFont="1" applyFill="1" applyBorder="1" applyAlignment="1">
      <alignment horizontal="distributed" vertical="center" wrapText="1"/>
    </xf>
    <xf numFmtId="184" fontId="38" fillId="0" borderId="11" xfId="1" applyNumberFormat="1" applyFont="1" applyFill="1" applyBorder="1" applyAlignment="1">
      <alignment horizontal="distributed" vertical="center" wrapText="1"/>
    </xf>
    <xf numFmtId="0" fontId="25" fillId="0" borderId="32" xfId="1" applyFont="1" applyFill="1" applyBorder="1" applyAlignment="1">
      <alignment horizontal="distributed" vertical="center" wrapText="1"/>
    </xf>
    <xf numFmtId="0" fontId="25" fillId="0" borderId="37" xfId="1" applyFont="1" applyFill="1" applyBorder="1" applyAlignment="1">
      <alignment horizontal="distributed" vertical="center" wrapText="1"/>
    </xf>
    <xf numFmtId="0" fontId="25" fillId="0" borderId="130" xfId="1" applyFont="1" applyFill="1" applyBorder="1" applyAlignment="1">
      <alignment horizontal="center" vertical="center"/>
    </xf>
    <xf numFmtId="0" fontId="25" fillId="0" borderId="132" xfId="1" applyFont="1" applyFill="1" applyBorder="1" applyAlignment="1">
      <alignment horizontal="center" vertical="center"/>
    </xf>
    <xf numFmtId="0" fontId="25" fillId="0" borderId="51" xfId="1" applyFont="1" applyFill="1" applyBorder="1" applyAlignment="1">
      <alignment horizontal="center" vertical="center"/>
    </xf>
    <xf numFmtId="0" fontId="25" fillId="0" borderId="44" xfId="1" applyFont="1" applyFill="1" applyBorder="1" applyAlignment="1">
      <alignment horizontal="center" vertical="center"/>
    </xf>
    <xf numFmtId="0" fontId="25" fillId="0" borderId="18" xfId="1" applyFont="1" applyFill="1" applyBorder="1" applyAlignment="1">
      <alignment horizontal="center" vertical="center"/>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131" xfId="1" applyFont="1" applyFill="1" applyBorder="1" applyAlignment="1">
      <alignment horizontal="center" vertical="center"/>
    </xf>
    <xf numFmtId="0" fontId="25" fillId="0" borderId="41" xfId="1" applyFont="1" applyFill="1" applyBorder="1" applyAlignment="1">
      <alignment horizontal="distributed" vertical="center" wrapText="1"/>
    </xf>
    <xf numFmtId="0" fontId="38" fillId="0" borderId="32" xfId="1" applyFont="1" applyFill="1" applyBorder="1" applyAlignment="1">
      <alignment horizontal="distributed" vertical="center" wrapText="1"/>
    </xf>
    <xf numFmtId="184" fontId="25" fillId="0" borderId="50" xfId="1" applyNumberFormat="1" applyFont="1" applyFill="1" applyBorder="1" applyAlignment="1">
      <alignment horizontal="distributed" vertical="center"/>
    </xf>
    <xf numFmtId="0" fontId="15" fillId="0" borderId="41" xfId="1" applyFont="1" applyFill="1" applyBorder="1" applyAlignment="1">
      <alignment horizontal="center" vertical="center"/>
    </xf>
    <xf numFmtId="0" fontId="15" fillId="0" borderId="32" xfId="1" applyFont="1" applyFill="1" applyBorder="1" applyAlignment="1">
      <alignment horizontal="center" vertical="center"/>
    </xf>
    <xf numFmtId="0" fontId="15" fillId="0" borderId="50" xfId="1" applyFont="1" applyFill="1" applyBorder="1" applyAlignment="1">
      <alignment horizontal="distributed" vertical="center"/>
    </xf>
    <xf numFmtId="0" fontId="15" fillId="0" borderId="11" xfId="1" applyFont="1" applyFill="1" applyBorder="1" applyAlignment="1">
      <alignment horizontal="distributed" vertical="center"/>
    </xf>
    <xf numFmtId="0" fontId="15" fillId="0" borderId="37" xfId="1" applyFont="1" applyFill="1" applyBorder="1" applyAlignment="1">
      <alignment horizontal="center" vertical="center"/>
    </xf>
    <xf numFmtId="0" fontId="15" fillId="0" borderId="2" xfId="1" applyFont="1" applyFill="1" applyBorder="1" applyAlignment="1">
      <alignment horizontal="distributed" vertical="center"/>
    </xf>
    <xf numFmtId="0" fontId="15" fillId="0" borderId="4" xfId="1" applyFont="1" applyFill="1" applyBorder="1" applyAlignment="1">
      <alignment horizontal="distributed" vertical="center"/>
    </xf>
    <xf numFmtId="0" fontId="15" fillId="0" borderId="143" xfId="1" applyFont="1" applyFill="1" applyBorder="1" applyAlignment="1">
      <alignment horizontal="center" vertical="center"/>
    </xf>
    <xf numFmtId="0" fontId="15" fillId="0" borderId="122" xfId="1" applyFont="1" applyFill="1" applyBorder="1" applyAlignment="1">
      <alignment horizontal="center" vertical="center"/>
    </xf>
    <xf numFmtId="0" fontId="15" fillId="0" borderId="32" xfId="1" applyFont="1" applyFill="1" applyBorder="1" applyAlignment="1">
      <alignment vertical="center"/>
    </xf>
    <xf numFmtId="0" fontId="15" fillId="0" borderId="5" xfId="1" applyFont="1" applyFill="1" applyBorder="1" applyAlignment="1">
      <alignment horizontal="distributed" vertical="center"/>
    </xf>
    <xf numFmtId="0" fontId="15" fillId="0" borderId="27" xfId="1" applyFont="1" applyFill="1" applyBorder="1" applyAlignment="1">
      <alignment horizontal="distributed" vertical="center"/>
    </xf>
    <xf numFmtId="0" fontId="15" fillId="0" borderId="27"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50" xfId="1" applyFont="1" applyFill="1" applyBorder="1" applyAlignment="1">
      <alignment horizontal="distributed" vertical="center" wrapText="1"/>
    </xf>
    <xf numFmtId="0" fontId="15" fillId="0" borderId="11" xfId="1" applyFont="1" applyFill="1" applyBorder="1" applyAlignment="1">
      <alignment horizontal="distributed" vertical="center" wrapText="1"/>
    </xf>
    <xf numFmtId="0" fontId="15" fillId="0" borderId="37" xfId="1" applyFont="1" applyFill="1" applyBorder="1" applyAlignment="1">
      <alignment vertical="center"/>
    </xf>
    <xf numFmtId="0" fontId="15" fillId="0" borderId="41" xfId="1" applyFont="1" applyFill="1" applyBorder="1" applyAlignment="1">
      <alignment vertical="center"/>
    </xf>
    <xf numFmtId="0" fontId="15" fillId="0" borderId="41" xfId="1" applyFont="1" applyFill="1" applyBorder="1" applyAlignment="1">
      <alignment horizontal="distributed" vertical="center" wrapText="1"/>
    </xf>
    <xf numFmtId="0" fontId="15" fillId="0" borderId="32" xfId="1" applyFont="1" applyFill="1" applyBorder="1" applyAlignment="1">
      <alignment horizontal="distributed" vertical="center" wrapText="1"/>
    </xf>
    <xf numFmtId="0" fontId="15" fillId="0" borderId="145" xfId="1" applyFont="1" applyFill="1" applyBorder="1" applyAlignment="1">
      <alignment horizontal="distributed" vertical="center"/>
    </xf>
    <xf numFmtId="0" fontId="15" fillId="0" borderId="116" xfId="1" applyFont="1" applyFill="1" applyBorder="1" applyAlignment="1">
      <alignment horizontal="distributed" vertical="center"/>
    </xf>
    <xf numFmtId="0" fontId="15" fillId="0" borderId="130" xfId="1" applyFont="1" applyFill="1" applyBorder="1" applyAlignment="1">
      <alignment horizontal="center"/>
    </xf>
    <xf numFmtId="0" fontId="15" fillId="0" borderId="132" xfId="1" applyFont="1" applyFill="1" applyBorder="1" applyAlignment="1">
      <alignment horizontal="center"/>
    </xf>
    <xf numFmtId="0" fontId="15" fillId="0" borderId="51" xfId="1" applyFont="1" applyFill="1" applyBorder="1" applyAlignment="1">
      <alignment horizontal="center" vertical="center"/>
    </xf>
    <xf numFmtId="0" fontId="15" fillId="0" borderId="44" xfId="1" applyFont="1" applyFill="1" applyBorder="1" applyAlignment="1">
      <alignment horizontal="center" vertical="center"/>
    </xf>
    <xf numFmtId="0" fontId="15" fillId="0" borderId="145" xfId="1" applyFont="1" applyFill="1" applyBorder="1" applyAlignment="1">
      <alignment horizontal="center" vertical="center"/>
    </xf>
    <xf numFmtId="0" fontId="15" fillId="0" borderId="148" xfId="1" applyFont="1" applyFill="1" applyBorder="1" applyAlignment="1">
      <alignment horizontal="center" vertical="center"/>
    </xf>
    <xf numFmtId="0" fontId="15" fillId="0" borderId="146" xfId="1" applyFont="1" applyFill="1" applyBorder="1" applyAlignment="1">
      <alignment horizontal="center" vertical="center"/>
    </xf>
    <xf numFmtId="0" fontId="15" fillId="0" borderId="144" xfId="1" applyFont="1" applyFill="1" applyBorder="1" applyAlignment="1">
      <alignment horizontal="center" vertical="center"/>
    </xf>
    <xf numFmtId="0" fontId="15" fillId="0" borderId="134" xfId="1" applyFont="1" applyFill="1" applyBorder="1" applyAlignment="1">
      <alignment horizontal="center" vertical="center"/>
    </xf>
    <xf numFmtId="0" fontId="15" fillId="0" borderId="149" xfId="1" applyFont="1" applyFill="1" applyBorder="1" applyAlignment="1">
      <alignment horizontal="center" vertical="center"/>
    </xf>
    <xf numFmtId="0" fontId="15" fillId="0" borderId="18" xfId="1" applyFont="1" applyFill="1" applyBorder="1" applyAlignment="1">
      <alignment horizontal="center" vertical="center"/>
    </xf>
    <xf numFmtId="0" fontId="15" fillId="0" borderId="17" xfId="1" applyFont="1" applyFill="1" applyBorder="1" applyAlignment="1">
      <alignment horizontal="center" vertical="center"/>
    </xf>
    <xf numFmtId="0" fontId="25" fillId="0" borderId="41" xfId="1" applyFont="1" applyFill="1" applyBorder="1" applyAlignment="1">
      <alignment horizontal="center" vertical="center"/>
    </xf>
    <xf numFmtId="0" fontId="25" fillId="0" borderId="56" xfId="1" applyFont="1" applyFill="1" applyBorder="1" applyAlignment="1">
      <alignment horizontal="center" vertical="center"/>
    </xf>
    <xf numFmtId="0" fontId="25" fillId="0" borderId="30" xfId="1" applyFont="1" applyFill="1" applyBorder="1" applyAlignment="1">
      <alignment horizontal="center" vertical="center" wrapText="1"/>
    </xf>
    <xf numFmtId="0" fontId="25" fillId="0" borderId="32" xfId="1" applyFont="1" applyFill="1" applyBorder="1" applyAlignment="1">
      <alignment horizontal="center" vertical="center" wrapText="1"/>
    </xf>
    <xf numFmtId="0" fontId="25" fillId="0" borderId="37" xfId="1" applyFont="1" applyFill="1" applyBorder="1" applyAlignment="1">
      <alignment horizontal="center" vertical="center" wrapText="1"/>
    </xf>
    <xf numFmtId="0" fontId="25" fillId="0" borderId="42" xfId="1" applyFont="1" applyFill="1" applyBorder="1" applyAlignment="1">
      <alignment horizontal="center" vertical="center"/>
    </xf>
    <xf numFmtId="0" fontId="25" fillId="0" borderId="33" xfId="1" applyFont="1" applyFill="1" applyBorder="1" applyAlignment="1">
      <alignment horizontal="center" vertical="center"/>
    </xf>
    <xf numFmtId="0" fontId="25" fillId="0" borderId="50" xfId="1" quotePrefix="1" applyFont="1" applyFill="1" applyBorder="1" applyAlignment="1">
      <alignment horizontal="center" vertical="center"/>
    </xf>
    <xf numFmtId="0" fontId="25" fillId="0" borderId="11" xfId="1" applyFont="1" applyFill="1" applyBorder="1" applyAlignment="1">
      <alignment horizontal="center" vertical="center"/>
    </xf>
    <xf numFmtId="0" fontId="25" fillId="0" borderId="66" xfId="1" applyFont="1" applyFill="1" applyBorder="1" applyAlignment="1">
      <alignment horizontal="center" vertical="center"/>
    </xf>
    <xf numFmtId="0" fontId="25" fillId="0" borderId="219" xfId="1" applyFont="1" applyFill="1" applyBorder="1" applyAlignment="1">
      <alignment horizontal="center" vertical="center"/>
    </xf>
    <xf numFmtId="0" fontId="25" fillId="0" borderId="30" xfId="1" applyFont="1" applyFill="1" applyBorder="1" applyAlignment="1">
      <alignment horizontal="center" vertical="center"/>
    </xf>
    <xf numFmtId="0" fontId="39" fillId="0" borderId="32" xfId="1" applyFont="1" applyFill="1" applyBorder="1" applyAlignment="1">
      <alignment horizontal="center" vertical="center"/>
    </xf>
    <xf numFmtId="0" fontId="39" fillId="0" borderId="56" xfId="1" applyFont="1" applyFill="1" applyBorder="1" applyAlignment="1">
      <alignment horizontal="center" vertical="center"/>
    </xf>
    <xf numFmtId="0" fontId="25" fillId="0" borderId="27" xfId="1" applyFont="1" applyFill="1" applyBorder="1" applyAlignment="1">
      <alignment horizontal="center" vertical="center"/>
    </xf>
    <xf numFmtId="0" fontId="39" fillId="0" borderId="69" xfId="1" applyFont="1" applyFill="1" applyBorder="1" applyAlignment="1">
      <alignment horizontal="center" vertical="center"/>
    </xf>
    <xf numFmtId="0" fontId="25" fillId="0" borderId="160" xfId="1" applyFont="1" applyFill="1" applyBorder="1" applyAlignment="1">
      <alignment horizontal="center" vertical="center"/>
    </xf>
    <xf numFmtId="0" fontId="39" fillId="0" borderId="11" xfId="1" applyFont="1" applyFill="1" applyBorder="1" applyAlignment="1">
      <alignment horizontal="center" vertical="center"/>
    </xf>
    <xf numFmtId="0" fontId="39" fillId="0" borderId="32" xfId="1" applyFont="1" applyFill="1" applyBorder="1" applyAlignment="1">
      <alignment horizontal="center" vertical="center" wrapText="1"/>
    </xf>
    <xf numFmtId="0" fontId="39" fillId="0" borderId="37" xfId="1" applyFont="1" applyFill="1" applyBorder="1" applyAlignment="1">
      <alignment horizontal="center" vertical="center" wrapText="1"/>
    </xf>
    <xf numFmtId="0" fontId="25" fillId="0" borderId="5" xfId="1" applyFont="1" applyFill="1" applyBorder="1" applyAlignment="1">
      <alignment horizontal="center" vertical="center"/>
    </xf>
    <xf numFmtId="0" fontId="39" fillId="0" borderId="63" xfId="1" applyFont="1" applyFill="1" applyBorder="1" applyAlignment="1">
      <alignment horizontal="center" vertical="center"/>
    </xf>
    <xf numFmtId="0" fontId="39" fillId="0" borderId="5" xfId="1" applyFont="1" applyFill="1" applyBorder="1" applyAlignment="1">
      <alignment horizontal="center" vertical="center"/>
    </xf>
    <xf numFmtId="0" fontId="25" fillId="0" borderId="42" xfId="1" quotePrefix="1" applyFont="1" applyFill="1" applyBorder="1" applyAlignment="1">
      <alignment horizontal="center" vertical="center"/>
    </xf>
    <xf numFmtId="0" fontId="25" fillId="0" borderId="33" xfId="1" quotePrefix="1" applyFont="1" applyFill="1" applyBorder="1" applyAlignment="1">
      <alignment horizontal="center" vertical="center"/>
    </xf>
    <xf numFmtId="0" fontId="25" fillId="0" borderId="66" xfId="1" quotePrefix="1" applyFont="1" applyFill="1" applyBorder="1" applyAlignment="1">
      <alignment horizontal="center" vertical="center"/>
    </xf>
    <xf numFmtId="0" fontId="25" fillId="0" borderId="219" xfId="1" quotePrefix="1" applyFont="1" applyFill="1" applyBorder="1" applyAlignment="1">
      <alignment horizontal="center" vertical="center"/>
    </xf>
    <xf numFmtId="0" fontId="25" fillId="0" borderId="0" xfId="1" applyFont="1" applyFill="1" applyAlignment="1">
      <alignment horizontal="center" vertical="center"/>
    </xf>
    <xf numFmtId="0" fontId="39" fillId="0" borderId="0" xfId="1" applyFont="1" applyFill="1" applyAlignment="1">
      <alignment horizontal="center" vertical="center"/>
    </xf>
    <xf numFmtId="0" fontId="25" fillId="0" borderId="0" xfId="1" applyFont="1" applyFill="1" applyAlignment="1">
      <alignment horizontal="center" vertical="center" wrapText="1"/>
    </xf>
    <xf numFmtId="0" fontId="39" fillId="0" borderId="0" xfId="1" applyFont="1" applyFill="1" applyAlignment="1">
      <alignment horizontal="center" vertical="center" wrapText="1"/>
    </xf>
    <xf numFmtId="0" fontId="39" fillId="0" borderId="37" xfId="1" applyFont="1" applyFill="1" applyBorder="1" applyAlignment="1">
      <alignment horizontal="center" vertical="center"/>
    </xf>
    <xf numFmtId="185" fontId="25" fillId="0" borderId="145" xfId="1" applyNumberFormat="1" applyFont="1" applyFill="1" applyBorder="1" applyAlignment="1">
      <alignment vertical="center"/>
    </xf>
    <xf numFmtId="185" fontId="25" fillId="0" borderId="128" xfId="1" applyNumberFormat="1" applyFont="1" applyFill="1" applyBorder="1" applyAlignment="1">
      <alignment vertical="center"/>
    </xf>
    <xf numFmtId="185" fontId="25" fillId="0" borderId="146" xfId="1" applyNumberFormat="1" applyFont="1" applyFill="1" applyBorder="1" applyAlignment="1">
      <alignment vertical="center"/>
    </xf>
    <xf numFmtId="185" fontId="25" fillId="0" borderId="126" xfId="1" applyNumberFormat="1" applyFont="1" applyFill="1" applyBorder="1" applyAlignment="1">
      <alignment vertical="center"/>
    </xf>
    <xf numFmtId="185" fontId="25" fillId="0" borderId="168" xfId="1" applyNumberFormat="1" applyFont="1" applyFill="1" applyBorder="1" applyAlignment="1">
      <alignment vertical="center"/>
    </xf>
    <xf numFmtId="185" fontId="25" fillId="0" borderId="129" xfId="1" applyNumberFormat="1" applyFont="1" applyFill="1" applyBorder="1" applyAlignment="1">
      <alignment vertical="center"/>
    </xf>
    <xf numFmtId="185" fontId="25" fillId="0" borderId="104" xfId="1" applyNumberFormat="1" applyFont="1" applyFill="1" applyBorder="1" applyAlignment="1" applyProtection="1">
      <alignment vertical="center"/>
      <protection locked="0"/>
    </xf>
    <xf numFmtId="185" fontId="25" fillId="0" borderId="148" xfId="1" applyNumberFormat="1" applyFont="1" applyFill="1" applyBorder="1" applyAlignment="1" applyProtection="1">
      <alignment vertical="center"/>
      <protection locked="0"/>
    </xf>
    <xf numFmtId="185" fontId="25" fillId="0" borderId="28" xfId="1" applyNumberFormat="1" applyFont="1" applyFill="1" applyBorder="1" applyAlignment="1" applyProtection="1">
      <alignment vertical="center"/>
      <protection locked="0"/>
    </xf>
    <xf numFmtId="185" fontId="25" fillId="0" borderId="144" xfId="1" applyNumberFormat="1" applyFont="1" applyFill="1" applyBorder="1" applyAlignment="1" applyProtection="1">
      <alignment vertical="center"/>
      <protection locked="0"/>
    </xf>
    <xf numFmtId="211" fontId="25" fillId="0" borderId="165" xfId="1" applyNumberFormat="1" applyFont="1" applyFill="1" applyBorder="1" applyAlignment="1" applyProtection="1">
      <alignment vertical="center"/>
      <protection locked="0"/>
    </xf>
    <xf numFmtId="211" fontId="25" fillId="0" borderId="167" xfId="1" applyNumberFormat="1" applyFont="1" applyFill="1" applyBorder="1" applyAlignment="1" applyProtection="1">
      <alignment vertical="center"/>
      <protection locked="0"/>
    </xf>
    <xf numFmtId="185" fontId="25" fillId="0" borderId="116" xfId="1" applyNumberFormat="1" applyFont="1" applyFill="1" applyBorder="1" applyAlignment="1" applyProtection="1">
      <alignment vertical="center"/>
      <protection locked="0"/>
    </xf>
    <xf numFmtId="185" fontId="25" fillId="0" borderId="117" xfId="1" applyNumberFormat="1" applyFont="1" applyFill="1" applyBorder="1" applyAlignment="1" applyProtection="1">
      <alignment vertical="center"/>
      <protection locked="0"/>
    </xf>
    <xf numFmtId="185" fontId="25" fillId="0" borderId="165" xfId="1" applyNumberFormat="1" applyFont="1" applyFill="1" applyBorder="1" applyAlignment="1" applyProtection="1">
      <alignment vertical="center"/>
      <protection locked="0"/>
    </xf>
    <xf numFmtId="185" fontId="25" fillId="0" borderId="166" xfId="1" applyNumberFormat="1" applyFont="1" applyFill="1" applyBorder="1" applyAlignment="1" applyProtection="1">
      <alignment vertical="center"/>
      <protection locked="0"/>
    </xf>
    <xf numFmtId="188" fontId="25" fillId="0" borderId="165" xfId="1" applyNumberFormat="1" applyFont="1" applyFill="1" applyBorder="1" applyAlignment="1" applyProtection="1">
      <alignment vertical="center"/>
      <protection locked="0"/>
    </xf>
    <xf numFmtId="188" fontId="25" fillId="0" borderId="166" xfId="1" applyNumberFormat="1" applyFont="1" applyFill="1" applyBorder="1" applyAlignment="1" applyProtection="1">
      <alignment vertical="center"/>
      <protection locked="0"/>
    </xf>
    <xf numFmtId="211" fontId="25" fillId="0" borderId="165" xfId="1" quotePrefix="1" applyNumberFormat="1" applyFont="1" applyFill="1" applyBorder="1" applyAlignment="1" applyProtection="1">
      <alignment horizontal="right" vertical="center"/>
      <protection locked="0"/>
    </xf>
    <xf numFmtId="211" fontId="25" fillId="0" borderId="166" xfId="1" applyNumberFormat="1" applyFont="1" applyFill="1" applyBorder="1" applyAlignment="1" applyProtection="1">
      <alignment horizontal="right" vertical="center"/>
      <protection locked="0"/>
    </xf>
    <xf numFmtId="0" fontId="25" fillId="0" borderId="50" xfId="1" applyFont="1" applyFill="1" applyBorder="1" applyAlignment="1">
      <alignment horizontal="center" vertical="center"/>
    </xf>
    <xf numFmtId="0" fontId="25" fillId="0" borderId="54" xfId="1" applyFont="1" applyFill="1" applyBorder="1" applyAlignment="1">
      <alignment horizontal="center" vertical="center"/>
    </xf>
    <xf numFmtId="0" fontId="25" fillId="0" borderId="55" xfId="1" applyFont="1" applyFill="1" applyBorder="1" applyAlignment="1">
      <alignment horizontal="center" vertical="center"/>
    </xf>
    <xf numFmtId="49" fontId="15" fillId="0" borderId="2" xfId="1" applyNumberFormat="1" applyFont="1" applyBorder="1" applyAlignment="1">
      <alignment horizontal="distributed" vertical="center"/>
    </xf>
    <xf numFmtId="49" fontId="15" fillId="0" borderId="23" xfId="1" applyNumberFormat="1" applyFont="1" applyBorder="1" applyAlignment="1">
      <alignment horizontal="distributed" vertical="center"/>
    </xf>
    <xf numFmtId="49" fontId="15" fillId="0" borderId="4" xfId="1" applyNumberFormat="1" applyFont="1" applyBorder="1" applyAlignment="1">
      <alignment horizontal="distributed" vertical="center"/>
    </xf>
    <xf numFmtId="49" fontId="15" fillId="0" borderId="143" xfId="1" applyNumberFormat="1" applyFont="1" applyBorder="1" applyAlignment="1">
      <alignment horizontal="distributed" vertical="center"/>
    </xf>
    <xf numFmtId="49" fontId="15" fillId="0" borderId="174" xfId="1" applyNumberFormat="1" applyFont="1" applyBorder="1" applyAlignment="1">
      <alignment horizontal="distributed" vertical="center"/>
    </xf>
    <xf numFmtId="49" fontId="15" fillId="0" borderId="122" xfId="1" applyNumberFormat="1" applyFont="1" applyBorder="1" applyAlignment="1">
      <alignment horizontal="distributed" vertical="center"/>
    </xf>
    <xf numFmtId="49" fontId="15" fillId="0" borderId="18" xfId="1" applyNumberFormat="1" applyFont="1" applyBorder="1" applyAlignment="1">
      <alignment horizontal="distributed" vertical="center"/>
    </xf>
    <xf numFmtId="49" fontId="15" fillId="0" borderId="16" xfId="1" applyNumberFormat="1" applyFont="1" applyBorder="1" applyAlignment="1">
      <alignment horizontal="distributed" vertical="center"/>
    </xf>
    <xf numFmtId="49" fontId="15" fillId="0" borderId="17" xfId="1" applyNumberFormat="1" applyFont="1" applyBorder="1" applyAlignment="1">
      <alignment horizontal="distributed" vertical="center"/>
    </xf>
    <xf numFmtId="49" fontId="15" fillId="0" borderId="41" xfId="1" applyNumberFormat="1" applyFont="1" applyBorder="1" applyAlignment="1">
      <alignment horizontal="center" vertical="center" textRotation="255" shrinkToFit="1"/>
    </xf>
    <xf numFmtId="49" fontId="15" fillId="0" borderId="32" xfId="1" applyNumberFormat="1" applyFont="1" applyBorder="1" applyAlignment="1">
      <alignment horizontal="center" vertical="center" textRotation="255" shrinkToFit="1"/>
    </xf>
    <xf numFmtId="49" fontId="15" fillId="0" borderId="50" xfId="1" applyNumberFormat="1" applyFont="1" applyBorder="1" applyAlignment="1">
      <alignment horizontal="center" vertical="center"/>
    </xf>
    <xf numFmtId="49" fontId="15" fillId="0" borderId="51"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52" xfId="1" applyNumberFormat="1" applyFont="1" applyBorder="1" applyAlignment="1">
      <alignment horizontal="center" vertical="center"/>
    </xf>
    <xf numFmtId="49" fontId="15" fillId="0" borderId="63" xfId="1" applyNumberFormat="1" applyFont="1" applyBorder="1" applyAlignment="1">
      <alignment horizontal="distributed" vertical="center"/>
    </xf>
    <xf numFmtId="49" fontId="21" fillId="0" borderId="62" xfId="1" applyNumberFormat="1" applyFont="1" applyBorder="1" applyAlignment="1">
      <alignment horizontal="distributed" vertical="center"/>
    </xf>
    <xf numFmtId="49" fontId="15" fillId="0" borderId="2" xfId="1" applyNumberFormat="1" applyFont="1" applyBorder="1" applyAlignment="1">
      <alignment horizontal="center" vertical="center"/>
    </xf>
    <xf numFmtId="49" fontId="15" fillId="0" borderId="23"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43" xfId="1" applyNumberFormat="1" applyFont="1" applyBorder="1" applyAlignment="1">
      <alignment horizontal="center" vertical="center"/>
    </xf>
    <xf numFmtId="49" fontId="15" fillId="0" borderId="174" xfId="1" applyNumberFormat="1" applyFont="1" applyBorder="1" applyAlignment="1">
      <alignment horizontal="center" vertical="center"/>
    </xf>
    <xf numFmtId="49" fontId="15" fillId="0" borderId="122" xfId="1" applyNumberFormat="1" applyFont="1" applyBorder="1" applyAlignment="1">
      <alignment horizontal="center" vertical="center"/>
    </xf>
    <xf numFmtId="49" fontId="15" fillId="0" borderId="11" xfId="1" applyNumberFormat="1" applyFont="1" applyBorder="1" applyAlignment="1">
      <alignment horizontal="distributed" vertical="center"/>
    </xf>
    <xf numFmtId="49" fontId="21" fillId="0" borderId="52" xfId="1" applyNumberFormat="1" applyFont="1" applyBorder="1" applyAlignment="1">
      <alignment horizontal="distributed" vertical="center"/>
    </xf>
    <xf numFmtId="49" fontId="15" fillId="0" borderId="27" xfId="1" applyNumberFormat="1" applyFont="1" applyBorder="1" applyAlignment="1">
      <alignment horizontal="distributed" vertical="center"/>
    </xf>
    <xf numFmtId="49" fontId="21" fillId="0" borderId="29" xfId="1" applyNumberFormat="1" applyFont="1" applyBorder="1" applyAlignment="1">
      <alignment horizontal="distributed" vertical="center"/>
    </xf>
    <xf numFmtId="49" fontId="15" fillId="0" borderId="5" xfId="1" applyNumberFormat="1" applyFont="1" applyBorder="1" applyAlignment="1">
      <alignment horizontal="distributed" vertical="center"/>
    </xf>
    <xf numFmtId="49" fontId="21" fillId="0" borderId="44" xfId="1" applyNumberFormat="1" applyFont="1" applyBorder="1" applyAlignment="1">
      <alignment horizontal="distributed" vertical="center"/>
    </xf>
    <xf numFmtId="49" fontId="15" fillId="0" borderId="34" xfId="1" applyNumberFormat="1" applyFont="1" applyBorder="1" applyAlignment="1">
      <alignment horizontal="center" vertical="center" textRotation="255" shrinkToFit="1"/>
    </xf>
    <xf numFmtId="49" fontId="15" fillId="0" borderId="35" xfId="1" applyNumberFormat="1" applyFont="1" applyBorder="1" applyAlignment="1">
      <alignment horizontal="center" vertical="center" textRotation="255" shrinkToFit="1"/>
    </xf>
    <xf numFmtId="49" fontId="15" fillId="0" borderId="38" xfId="1" applyNumberFormat="1" applyFont="1" applyBorder="1" applyAlignment="1">
      <alignment horizontal="center" vertical="center" textRotation="255" shrinkToFit="1"/>
    </xf>
    <xf numFmtId="49" fontId="15" fillId="0" borderId="42" xfId="1" applyNumberFormat="1" applyFont="1" applyBorder="1" applyAlignment="1">
      <alignment horizontal="center" vertical="center"/>
    </xf>
    <xf numFmtId="49" fontId="15" fillId="0" borderId="33" xfId="1" applyNumberFormat="1" applyFont="1" applyBorder="1" applyAlignment="1">
      <alignment horizontal="center" vertical="center"/>
    </xf>
    <xf numFmtId="49" fontId="21" fillId="0" borderId="55" xfId="1" applyNumberFormat="1" applyFont="1" applyBorder="1" applyAlignment="1">
      <alignment horizontal="center" vertical="center"/>
    </xf>
    <xf numFmtId="49" fontId="21" fillId="0" borderId="57" xfId="1" applyNumberFormat="1" applyFont="1" applyBorder="1" applyAlignment="1">
      <alignment horizontal="center" vertical="center"/>
    </xf>
    <xf numFmtId="49" fontId="15" fillId="0" borderId="34" xfId="1" applyNumberFormat="1" applyFont="1" applyBorder="1" applyAlignment="1">
      <alignment horizontal="center" vertical="center"/>
    </xf>
    <xf numFmtId="49" fontId="15" fillId="0" borderId="104" xfId="1" applyNumberFormat="1" applyFont="1" applyBorder="1" applyAlignment="1">
      <alignment horizontal="center" vertical="center"/>
    </xf>
    <xf numFmtId="49" fontId="15" fillId="0" borderId="116" xfId="1" applyNumberFormat="1" applyFont="1" applyBorder="1" applyAlignment="1">
      <alignment horizontal="center" vertical="center"/>
    </xf>
    <xf numFmtId="49" fontId="15" fillId="0" borderId="59" xfId="1" applyNumberFormat="1" applyFont="1" applyBorder="1" applyAlignment="1">
      <alignment horizontal="center" vertical="center"/>
    </xf>
    <xf numFmtId="49" fontId="15" fillId="0" borderId="57" xfId="1" applyNumberFormat="1" applyFont="1" applyBorder="1" applyAlignment="1">
      <alignment horizontal="center" vertical="center"/>
    </xf>
    <xf numFmtId="184" fontId="15" fillId="0" borderId="167" xfId="1" applyNumberFormat="1" applyFont="1" applyBorder="1" applyAlignment="1">
      <alignment vertical="center"/>
    </xf>
    <xf numFmtId="184" fontId="15" fillId="0" borderId="181" xfId="1" applyNumberFormat="1" applyFont="1" applyBorder="1" applyAlignment="1">
      <alignment vertical="center"/>
    </xf>
    <xf numFmtId="184" fontId="15" fillId="0" borderId="182" xfId="1" applyNumberFormat="1" applyFont="1" applyBorder="1" applyAlignment="1">
      <alignment vertical="center"/>
    </xf>
    <xf numFmtId="184" fontId="15" fillId="0" borderId="176" xfId="1" applyNumberFormat="1" applyFont="1" applyBorder="1" applyAlignment="1">
      <alignment vertical="center"/>
    </xf>
    <xf numFmtId="184" fontId="15" fillId="0" borderId="113" xfId="1" applyNumberFormat="1" applyFont="1" applyBorder="1" applyAlignment="1">
      <alignment vertical="center"/>
    </xf>
    <xf numFmtId="184" fontId="15" fillId="0" borderId="179" xfId="1" applyNumberFormat="1" applyFont="1" applyBorder="1" applyAlignment="1">
      <alignment vertical="center"/>
    </xf>
    <xf numFmtId="184" fontId="15" fillId="0" borderId="165" xfId="1" applyNumberFormat="1" applyFont="1" applyBorder="1" applyAlignment="1">
      <alignment vertical="center"/>
    </xf>
    <xf numFmtId="0" fontId="15" fillId="0" borderId="160" xfId="1" applyFont="1" applyBorder="1" applyAlignment="1">
      <alignment horizontal="center" vertical="center"/>
    </xf>
    <xf numFmtId="0" fontId="15" fillId="0" borderId="63" xfId="1" applyFont="1" applyBorder="1" applyAlignment="1">
      <alignment horizontal="center" vertical="center"/>
    </xf>
    <xf numFmtId="184" fontId="15" fillId="0" borderId="185" xfId="1" applyNumberFormat="1" applyFont="1" applyBorder="1" applyAlignment="1">
      <alignment vertical="center"/>
    </xf>
    <xf numFmtId="184" fontId="15" fillId="0" borderId="200" xfId="1" applyNumberFormat="1" applyFont="1" applyBorder="1" applyAlignment="1">
      <alignment vertical="center"/>
    </xf>
    <xf numFmtId="184" fontId="15" fillId="0" borderId="184" xfId="1" applyNumberFormat="1" applyFont="1" applyBorder="1" applyAlignment="1">
      <alignment vertical="center"/>
    </xf>
    <xf numFmtId="184" fontId="15" fillId="0" borderId="129" xfId="1" applyNumberFormat="1" applyFont="1" applyBorder="1" applyAlignment="1">
      <alignment vertical="center"/>
    </xf>
    <xf numFmtId="184" fontId="15" fillId="0" borderId="149" xfId="1" applyNumberFormat="1" applyFont="1" applyBorder="1" applyAlignment="1">
      <alignment vertical="center"/>
    </xf>
    <xf numFmtId="184" fontId="15" fillId="0" borderId="94" xfId="1" applyNumberFormat="1" applyFont="1" applyBorder="1" applyAlignment="1">
      <alignment vertical="center"/>
    </xf>
    <xf numFmtId="184" fontId="15" fillId="0" borderId="148" xfId="1" applyNumberFormat="1" applyFont="1" applyBorder="1" applyAlignment="1">
      <alignment vertical="center"/>
    </xf>
    <xf numFmtId="184" fontId="15" fillId="0" borderId="92" xfId="1" applyNumberFormat="1" applyFont="1" applyBorder="1" applyAlignment="1">
      <alignment vertical="center"/>
    </xf>
    <xf numFmtId="0" fontId="15" fillId="0" borderId="21" xfId="1" applyFont="1" applyBorder="1" applyAlignment="1">
      <alignment horizontal="center" vertical="center"/>
    </xf>
    <xf numFmtId="0" fontId="15" fillId="0" borderId="44" xfId="1" applyFont="1" applyBorder="1" applyAlignment="1">
      <alignment horizontal="center" vertical="center"/>
    </xf>
    <xf numFmtId="0" fontId="15" fillId="0" borderId="74" xfId="1" applyFont="1" applyBorder="1" applyAlignment="1">
      <alignment horizontal="center" vertical="center"/>
    </xf>
    <xf numFmtId="0" fontId="15" fillId="0" borderId="62" xfId="1" applyFont="1" applyBorder="1" applyAlignment="1">
      <alignment horizontal="center" vertical="center"/>
    </xf>
    <xf numFmtId="0" fontId="15" fillId="0" borderId="11" xfId="1" applyFont="1" applyBorder="1" applyAlignment="1">
      <alignment horizontal="center" vertical="center"/>
    </xf>
    <xf numFmtId="0" fontId="15" fillId="0" borderId="178" xfId="1" applyFont="1" applyBorder="1" applyAlignment="1">
      <alignment horizontal="center" vertical="center"/>
    </xf>
    <xf numFmtId="0" fontId="15" fillId="0" borderId="29" xfId="1" applyFont="1" applyBorder="1" applyAlignment="1">
      <alignment horizontal="center" vertical="center"/>
    </xf>
    <xf numFmtId="0" fontId="15" fillId="0" borderId="26" xfId="1" applyFont="1" applyBorder="1" applyAlignment="1">
      <alignment horizontal="center" vertical="center"/>
    </xf>
    <xf numFmtId="0" fontId="15" fillId="0" borderId="52" xfId="1" applyFont="1" applyBorder="1" applyAlignment="1">
      <alignment horizontal="center" vertical="center"/>
    </xf>
    <xf numFmtId="184" fontId="15" fillId="0" borderId="189" xfId="1" applyNumberFormat="1" applyFont="1" applyBorder="1" applyAlignment="1">
      <alignment vertical="center"/>
    </xf>
    <xf numFmtId="184" fontId="15" fillId="0" borderId="172" xfId="1" applyNumberFormat="1" applyFont="1" applyBorder="1" applyAlignment="1">
      <alignment vertical="center"/>
    </xf>
    <xf numFmtId="184" fontId="15" fillId="0" borderId="180" xfId="1" applyNumberFormat="1" applyFont="1" applyBorder="1" applyAlignment="1">
      <alignment vertical="center"/>
    </xf>
    <xf numFmtId="184" fontId="15" fillId="0" borderId="183" xfId="1" applyNumberFormat="1" applyFont="1" applyBorder="1" applyAlignment="1">
      <alignment vertical="center"/>
    </xf>
    <xf numFmtId="184" fontId="15" fillId="0" borderId="187" xfId="1" applyNumberFormat="1" applyFont="1" applyBorder="1" applyAlignment="1">
      <alignment vertical="center"/>
    </xf>
    <xf numFmtId="184" fontId="15" fillId="0" borderId="166" xfId="1" applyNumberFormat="1" applyFont="1" applyBorder="1" applyAlignment="1">
      <alignment vertical="center"/>
    </xf>
    <xf numFmtId="184" fontId="15" fillId="0" borderId="104" xfId="1" applyNumberFormat="1" applyFont="1" applyBorder="1" applyAlignment="1">
      <alignment vertical="center"/>
    </xf>
    <xf numFmtId="184" fontId="15" fillId="0" borderId="105" xfId="1" applyNumberFormat="1" applyFont="1" applyBorder="1" applyAlignment="1">
      <alignment vertical="center"/>
    </xf>
    <xf numFmtId="0" fontId="15" fillId="0" borderId="114" xfId="1" applyFont="1" applyBorder="1" applyAlignment="1">
      <alignment horizontal="center" vertical="center"/>
    </xf>
    <xf numFmtId="0" fontId="15" fillId="0" borderId="33" xfId="1" applyFont="1" applyBorder="1" applyAlignment="1">
      <alignment horizontal="center" vertical="center"/>
    </xf>
    <xf numFmtId="184" fontId="15" fillId="0" borderId="186" xfId="1" applyNumberFormat="1" applyFont="1" applyBorder="1" applyAlignment="1">
      <alignment vertical="center"/>
    </xf>
    <xf numFmtId="184" fontId="15" fillId="0" borderId="119" xfId="1" applyNumberFormat="1" applyFont="1" applyBorder="1" applyAlignment="1">
      <alignment vertical="center"/>
    </xf>
    <xf numFmtId="184" fontId="15" fillId="0" borderId="90" xfId="1" applyNumberFormat="1" applyFont="1" applyBorder="1" applyAlignment="1">
      <alignment vertical="center"/>
    </xf>
    <xf numFmtId="184" fontId="15" fillId="0" borderId="120" xfId="1" applyNumberFormat="1" applyFont="1" applyBorder="1" applyAlignment="1">
      <alignment vertical="center"/>
    </xf>
    <xf numFmtId="184" fontId="15" fillId="2" borderId="88" xfId="1" applyNumberFormat="1" applyFont="1" applyFill="1" applyBorder="1" applyAlignment="1">
      <alignment vertical="center"/>
    </xf>
    <xf numFmtId="184" fontId="15" fillId="2" borderId="116" xfId="1" applyNumberFormat="1" applyFont="1" applyFill="1" applyBorder="1" applyAlignment="1">
      <alignment vertical="center"/>
    </xf>
    <xf numFmtId="184" fontId="15" fillId="2" borderId="90" xfId="1" applyNumberFormat="1" applyFont="1" applyFill="1" applyBorder="1" applyAlignment="1">
      <alignment vertical="center"/>
    </xf>
    <xf numFmtId="184" fontId="15" fillId="2" borderId="120" xfId="1" applyNumberFormat="1" applyFont="1" applyFill="1" applyBorder="1" applyAlignment="1">
      <alignment vertical="center"/>
    </xf>
    <xf numFmtId="184" fontId="15" fillId="0" borderId="88" xfId="1" applyNumberFormat="1" applyFont="1" applyBorder="1" applyAlignment="1">
      <alignment vertical="center"/>
    </xf>
    <xf numFmtId="184" fontId="15" fillId="0" borderId="116" xfId="1" applyNumberFormat="1" applyFont="1" applyBorder="1" applyAlignment="1">
      <alignment vertical="center"/>
    </xf>
    <xf numFmtId="0" fontId="15" fillId="0" borderId="113" xfId="1" applyFont="1" applyBorder="1" applyAlignment="1">
      <alignment horizontal="center" vertical="center"/>
    </xf>
    <xf numFmtId="0" fontId="15" fillId="0" borderId="118" xfId="1" applyFont="1" applyBorder="1" applyAlignment="1">
      <alignment horizontal="center" vertical="center"/>
    </xf>
    <xf numFmtId="0" fontId="15" fillId="0" borderId="112" xfId="1" applyFont="1" applyBorder="1" applyAlignment="1">
      <alignment horizontal="center" vertical="center"/>
    </xf>
    <xf numFmtId="0" fontId="15" fillId="0" borderId="121" xfId="1" applyFont="1" applyBorder="1" applyAlignment="1">
      <alignment horizontal="center" vertical="center"/>
    </xf>
    <xf numFmtId="0" fontId="15" fillId="0" borderId="87" xfId="1" applyFont="1" applyBorder="1" applyAlignment="1">
      <alignment horizontal="center" vertical="center"/>
    </xf>
    <xf numFmtId="0" fontId="15" fillId="0" borderId="97" xfId="1" applyFont="1" applyBorder="1" applyAlignment="1">
      <alignment horizontal="center" vertical="center"/>
    </xf>
    <xf numFmtId="0" fontId="15" fillId="0" borderId="85" xfId="1" applyFont="1" applyBorder="1" applyAlignment="1">
      <alignment horizontal="center" vertical="center"/>
    </xf>
    <xf numFmtId="0" fontId="15" fillId="0" borderId="95" xfId="1" applyFont="1" applyBorder="1" applyAlignment="1">
      <alignment horizontal="center" vertical="center"/>
    </xf>
    <xf numFmtId="0" fontId="15" fillId="0" borderId="176" xfId="1" applyFont="1" applyBorder="1" applyAlignment="1">
      <alignment horizontal="center" vertical="center"/>
    </xf>
    <xf numFmtId="0" fontId="15" fillId="0" borderId="177" xfId="1" applyFont="1" applyBorder="1" applyAlignment="1">
      <alignment horizontal="center" vertical="center"/>
    </xf>
    <xf numFmtId="0" fontId="15" fillId="0" borderId="50" xfId="1" applyFont="1" applyBorder="1" applyAlignment="1">
      <alignment horizontal="center" vertical="center"/>
    </xf>
    <xf numFmtId="0" fontId="15" fillId="0" borderId="55" xfId="1" applyFont="1" applyBorder="1" applyAlignment="1">
      <alignment horizontal="center" vertical="center"/>
    </xf>
    <xf numFmtId="0" fontId="15" fillId="0" borderId="5" xfId="1" applyFont="1" applyBorder="1" applyAlignment="1">
      <alignment horizontal="center" vertical="center"/>
    </xf>
    <xf numFmtId="0" fontId="15" fillId="0" borderId="60" xfId="1" applyFont="1" applyBorder="1" applyAlignment="1">
      <alignment horizontal="center" vertical="center"/>
    </xf>
    <xf numFmtId="0" fontId="15" fillId="0" borderId="65" xfId="1" applyFont="1" applyBorder="1" applyAlignment="1">
      <alignment horizontal="center" vertical="center"/>
    </xf>
    <xf numFmtId="0" fontId="15" fillId="0" borderId="54" xfId="1" applyFont="1" applyBorder="1" applyAlignment="1">
      <alignment horizontal="center" vertical="center"/>
    </xf>
    <xf numFmtId="0" fontId="15" fillId="0" borderId="0" xfId="1" applyFont="1" applyAlignment="1">
      <alignment horizontal="center" vertical="center"/>
    </xf>
    <xf numFmtId="0" fontId="15" fillId="0" borderId="8" xfId="1" applyFont="1" applyBorder="1" applyAlignment="1">
      <alignment horizontal="center" vertical="center"/>
    </xf>
    <xf numFmtId="0" fontId="15" fillId="0" borderId="12" xfId="1" applyFont="1" applyBorder="1" applyAlignment="1">
      <alignment horizontal="center" vertical="center"/>
    </xf>
    <xf numFmtId="0" fontId="15" fillId="0" borderId="54" xfId="1" applyFont="1" applyBorder="1" applyAlignment="1">
      <alignment vertical="center"/>
    </xf>
    <xf numFmtId="0" fontId="15" fillId="0" borderId="0" xfId="1" applyFont="1" applyAlignment="1">
      <alignment vertical="center"/>
    </xf>
    <xf numFmtId="0" fontId="15" fillId="0" borderId="51" xfId="1" applyFont="1" applyBorder="1" applyAlignment="1">
      <alignment horizontal="center" vertical="center"/>
    </xf>
    <xf numFmtId="0" fontId="15" fillId="0" borderId="195" xfId="1" applyFont="1" applyBorder="1" applyAlignment="1">
      <alignment horizontal="center" vertical="center"/>
    </xf>
    <xf numFmtId="0" fontId="15" fillId="0" borderId="61" xfId="1" applyFont="1" applyBorder="1" applyAlignment="1">
      <alignment horizontal="center" vertical="center"/>
    </xf>
    <xf numFmtId="0" fontId="15" fillId="0" borderId="64" xfId="1" applyFont="1" applyBorder="1" applyAlignment="1">
      <alignment horizontal="center" vertical="center"/>
    </xf>
    <xf numFmtId="0" fontId="15" fillId="0" borderId="54" xfId="1" applyFont="1" applyBorder="1" applyAlignment="1">
      <alignment horizontal="left" wrapText="1"/>
    </xf>
    <xf numFmtId="0" fontId="15" fillId="0" borderId="54" xfId="1" applyFont="1" applyBorder="1" applyAlignment="1">
      <alignment horizontal="left"/>
    </xf>
    <xf numFmtId="205" fontId="15" fillId="0" borderId="144" xfId="1" applyNumberFormat="1" applyFont="1" applyBorder="1" applyAlignment="1">
      <alignment vertical="center"/>
    </xf>
    <xf numFmtId="205" fontId="15" fillId="0" borderId="192" xfId="1" applyNumberFormat="1" applyFont="1" applyBorder="1" applyAlignment="1">
      <alignment vertical="center"/>
    </xf>
    <xf numFmtId="205" fontId="15" fillId="0" borderId="0" xfId="1" applyNumberFormat="1" applyFont="1" applyAlignment="1">
      <alignment vertical="center"/>
    </xf>
    <xf numFmtId="205" fontId="15" fillId="0" borderId="60" xfId="1" applyNumberFormat="1" applyFont="1" applyBorder="1" applyAlignment="1">
      <alignment vertical="center"/>
    </xf>
    <xf numFmtId="0" fontId="15" fillId="0" borderId="125" xfId="1" applyFont="1" applyBorder="1" applyAlignment="1">
      <alignment horizontal="center" vertical="center"/>
    </xf>
    <xf numFmtId="0" fontId="15" fillId="0" borderId="126" xfId="1" applyFont="1" applyBorder="1" applyAlignment="1">
      <alignment horizontal="center" vertical="center"/>
    </xf>
    <xf numFmtId="203" fontId="15" fillId="0" borderId="146" xfId="1" applyNumberFormat="1" applyFont="1" applyBorder="1" applyAlignment="1">
      <alignment vertical="center"/>
    </xf>
    <xf numFmtId="203" fontId="15" fillId="0" borderId="158" xfId="1" applyNumberFormat="1" applyFont="1" applyBorder="1" applyAlignment="1">
      <alignment vertical="center"/>
    </xf>
    <xf numFmtId="203" fontId="15" fillId="0" borderId="54" xfId="1" applyNumberFormat="1" applyFont="1" applyBorder="1" applyAlignment="1">
      <alignment vertical="center"/>
    </xf>
    <xf numFmtId="203" fontId="15" fillId="0" borderId="55" xfId="1" applyNumberFormat="1" applyFont="1" applyBorder="1" applyAlignment="1">
      <alignment vertical="center"/>
    </xf>
    <xf numFmtId="205" fontId="15" fillId="0" borderId="5" xfId="1" applyNumberFormat="1" applyFont="1" applyBorder="1" applyAlignment="1">
      <alignment vertical="center"/>
    </xf>
    <xf numFmtId="205" fontId="15" fillId="0" borderId="193" xfId="1" applyNumberFormat="1" applyFont="1" applyBorder="1" applyAlignment="1">
      <alignment vertical="center"/>
    </xf>
    <xf numFmtId="38" fontId="15" fillId="0" borderId="194" xfId="4" applyFont="1" applyBorder="1" applyAlignment="1">
      <alignment horizontal="center" vertical="center"/>
    </xf>
    <xf numFmtId="38" fontId="15" fillId="0" borderId="1" xfId="4" applyFont="1" applyBorder="1" applyAlignment="1">
      <alignment horizontal="center" vertical="center"/>
    </xf>
    <xf numFmtId="38" fontId="15" fillId="0" borderId="119" xfId="4" applyFont="1" applyBorder="1" applyAlignment="1">
      <alignment horizontal="center" vertical="center"/>
    </xf>
    <xf numFmtId="38" fontId="15" fillId="0" borderId="57" xfId="4" applyFont="1" applyBorder="1" applyAlignment="1">
      <alignment horizontal="center" vertical="center"/>
    </xf>
    <xf numFmtId="205" fontId="15" fillId="0" borderId="42" xfId="1" applyNumberFormat="1" applyFont="1" applyBorder="1" applyAlignment="1">
      <alignment horizontal="right" vertical="center"/>
    </xf>
    <xf numFmtId="205" fontId="15" fillId="0" borderId="35" xfId="1" applyNumberFormat="1" applyFont="1" applyBorder="1" applyAlignment="1">
      <alignment horizontal="right" vertical="center"/>
    </xf>
    <xf numFmtId="205" fontId="15" fillId="0" borderId="38" xfId="1" applyNumberFormat="1" applyFont="1" applyBorder="1" applyAlignment="1">
      <alignment horizontal="right" vertical="center"/>
    </xf>
    <xf numFmtId="205" fontId="15" fillId="0" borderId="50" xfId="1" applyNumberFormat="1" applyFont="1" applyBorder="1" applyAlignment="1">
      <alignment horizontal="right" vertical="center"/>
    </xf>
    <xf numFmtId="205" fontId="15" fillId="0" borderId="51" xfId="1" applyNumberFormat="1" applyFont="1" applyBorder="1" applyAlignment="1">
      <alignment horizontal="right" vertical="center"/>
    </xf>
    <xf numFmtId="205" fontId="15" fillId="0" borderId="5" xfId="1" applyNumberFormat="1" applyFont="1" applyBorder="1" applyAlignment="1">
      <alignment horizontal="right" vertical="center"/>
    </xf>
    <xf numFmtId="205" fontId="15" fillId="0" borderId="44" xfId="1" applyNumberFormat="1" applyFont="1" applyBorder="1" applyAlignment="1">
      <alignment horizontal="right" vertical="center"/>
    </xf>
    <xf numFmtId="205" fontId="15" fillId="0" borderId="63" xfId="1" applyNumberFormat="1" applyFont="1" applyBorder="1" applyAlignment="1">
      <alignment horizontal="right" vertical="center"/>
    </xf>
    <xf numFmtId="205" fontId="15" fillId="0" borderId="62" xfId="1" applyNumberFormat="1" applyFont="1" applyBorder="1" applyAlignment="1">
      <alignment horizontal="right" vertical="center"/>
    </xf>
    <xf numFmtId="203" fontId="15" fillId="0" borderId="50" xfId="1" applyNumberFormat="1" applyFont="1" applyBorder="1" applyAlignment="1">
      <alignment vertical="center"/>
    </xf>
    <xf numFmtId="192" fontId="15" fillId="0" borderId="0" xfId="4" applyNumberFormat="1" applyFont="1" applyBorder="1" applyAlignment="1">
      <alignment vertical="center"/>
    </xf>
    <xf numFmtId="192" fontId="15" fillId="0" borderId="192" xfId="4" applyNumberFormat="1" applyFont="1" applyBorder="1" applyAlignment="1">
      <alignment vertical="center"/>
    </xf>
    <xf numFmtId="192" fontId="15" fillId="0" borderId="193" xfId="4" applyNumberFormat="1" applyFont="1" applyBorder="1" applyAlignment="1">
      <alignment vertical="center"/>
    </xf>
    <xf numFmtId="192" fontId="15" fillId="0" borderId="60" xfId="4" applyNumberFormat="1" applyFont="1" applyBorder="1" applyAlignment="1">
      <alignment vertical="center"/>
    </xf>
    <xf numFmtId="0" fontId="15" fillId="0" borderId="26" xfId="1" applyFont="1" applyBorder="1" applyAlignment="1">
      <alignment horizontal="center" vertical="top"/>
    </xf>
    <xf numFmtId="0" fontId="15" fillId="0" borderId="1" xfId="1" applyFont="1" applyBorder="1" applyAlignment="1">
      <alignment horizontal="center" vertical="top"/>
    </xf>
    <xf numFmtId="38" fontId="15" fillId="0" borderId="11" xfId="4" applyFont="1" applyBorder="1" applyAlignment="1">
      <alignment horizontal="center" vertical="center"/>
    </xf>
    <xf numFmtId="203" fontId="15" fillId="0" borderId="28" xfId="1" applyNumberFormat="1" applyFont="1" applyBorder="1" applyAlignment="1">
      <alignment vertical="center"/>
    </xf>
    <xf numFmtId="203" fontId="15" fillId="0" borderId="106" xfId="1" applyNumberFormat="1" applyFont="1" applyBorder="1" applyAlignment="1">
      <alignment vertical="center"/>
    </xf>
    <xf numFmtId="203" fontId="15" fillId="0" borderId="58" xfId="1" applyNumberFormat="1" applyFont="1" applyBorder="1" applyAlignment="1">
      <alignment vertical="center"/>
    </xf>
    <xf numFmtId="203" fontId="15" fillId="0" borderId="59" xfId="1" applyNumberFormat="1" applyFont="1" applyBorder="1" applyAlignment="1">
      <alignment vertical="center"/>
    </xf>
    <xf numFmtId="192" fontId="15" fillId="0" borderId="5" xfId="4" applyNumberFormat="1" applyFont="1" applyBorder="1" applyAlignment="1">
      <alignment vertical="center"/>
    </xf>
    <xf numFmtId="0" fontId="15" fillId="0" borderId="178" xfId="1" applyFont="1" applyBorder="1" applyAlignment="1">
      <alignment horizontal="center"/>
    </xf>
    <xf numFmtId="0" fontId="15" fillId="0" borderId="58" xfId="1" applyFont="1" applyBorder="1" applyAlignment="1">
      <alignment horizontal="center"/>
    </xf>
    <xf numFmtId="38" fontId="15" fillId="0" borderId="34" xfId="4" applyFont="1" applyBorder="1" applyAlignment="1">
      <alignment horizontal="right" vertical="center"/>
    </xf>
    <xf numFmtId="38" fontId="15" fillId="0" borderId="35" xfId="4" applyFont="1" applyBorder="1" applyAlignment="1">
      <alignment horizontal="right" vertical="center"/>
    </xf>
    <xf numFmtId="38" fontId="15" fillId="0" borderId="33" xfId="4" applyFont="1" applyBorder="1" applyAlignment="1">
      <alignment horizontal="right" vertical="center"/>
    </xf>
    <xf numFmtId="38" fontId="15" fillId="0" borderId="27" xfId="4" applyFont="1" applyBorder="1" applyAlignment="1">
      <alignment horizontal="right" vertical="center"/>
    </xf>
    <xf numFmtId="38" fontId="15" fillId="0" borderId="29" xfId="4" applyFont="1" applyBorder="1" applyAlignment="1">
      <alignment horizontal="right" vertical="center"/>
    </xf>
    <xf numFmtId="38" fontId="15" fillId="0" borderId="5" xfId="4" applyFont="1" applyBorder="1" applyAlignment="1">
      <alignment horizontal="right" vertical="center"/>
    </xf>
    <xf numFmtId="38" fontId="15" fillId="0" borderId="44" xfId="4" applyFont="1" applyBorder="1" applyAlignment="1">
      <alignment horizontal="right" vertical="center"/>
    </xf>
    <xf numFmtId="38" fontId="15" fillId="0" borderId="11" xfId="4" applyFont="1" applyBorder="1" applyAlignment="1">
      <alignment horizontal="right" vertical="center"/>
    </xf>
    <xf numFmtId="38" fontId="15" fillId="0" borderId="52" xfId="4" applyFont="1" applyBorder="1" applyAlignment="1">
      <alignment horizontal="right" vertical="center"/>
    </xf>
    <xf numFmtId="203" fontId="15" fillId="0" borderId="27" xfId="1" applyNumberFormat="1" applyFont="1" applyBorder="1" applyAlignment="1">
      <alignment vertical="center"/>
    </xf>
    <xf numFmtId="38" fontId="15" fillId="0" borderId="11" xfId="4" applyFont="1" applyFill="1" applyBorder="1" applyAlignment="1">
      <alignment horizontal="center" vertical="center"/>
    </xf>
    <xf numFmtId="38" fontId="15" fillId="0" borderId="1" xfId="4" applyFont="1" applyFill="1" applyBorder="1" applyAlignment="1">
      <alignment horizontal="center" vertical="center"/>
    </xf>
    <xf numFmtId="38" fontId="15" fillId="0" borderId="119" xfId="4" applyFont="1" applyFill="1" applyBorder="1" applyAlignment="1">
      <alignment horizontal="center" vertical="center"/>
    </xf>
    <xf numFmtId="38" fontId="15" fillId="0" borderId="194" xfId="4" applyFont="1" applyFill="1" applyBorder="1" applyAlignment="1">
      <alignment horizontal="center" vertical="center"/>
    </xf>
    <xf numFmtId="0" fontId="21" fillId="0" borderId="106" xfId="1" applyFont="1" applyBorder="1" applyAlignment="1">
      <alignment horizontal="center"/>
    </xf>
    <xf numFmtId="0" fontId="21" fillId="0" borderId="58" xfId="1" applyFont="1" applyBorder="1" applyAlignment="1">
      <alignment horizontal="center"/>
    </xf>
    <xf numFmtId="0" fontId="21" fillId="0" borderId="180" xfId="1" applyFont="1" applyBorder="1" applyAlignment="1">
      <alignment horizontal="center"/>
    </xf>
    <xf numFmtId="192" fontId="15" fillId="0" borderId="5" xfId="4" applyNumberFormat="1" applyFont="1" applyFill="1" applyBorder="1" applyAlignment="1">
      <alignment vertical="center"/>
    </xf>
    <xf numFmtId="192" fontId="15" fillId="0" borderId="0" xfId="4" applyNumberFormat="1" applyFont="1" applyFill="1" applyBorder="1" applyAlignment="1">
      <alignment vertical="center"/>
    </xf>
    <xf numFmtId="192" fontId="15" fillId="0" borderId="193" xfId="4" applyNumberFormat="1" applyFont="1" applyFill="1" applyBorder="1" applyAlignment="1">
      <alignment vertical="center"/>
    </xf>
    <xf numFmtId="192" fontId="15" fillId="0" borderId="192" xfId="4" applyNumberFormat="1" applyFont="1" applyFill="1" applyBorder="1" applyAlignment="1">
      <alignment vertical="center"/>
    </xf>
    <xf numFmtId="38" fontId="15" fillId="0" borderId="34" xfId="4" applyFont="1" applyFill="1" applyBorder="1" applyAlignment="1">
      <alignment horizontal="right" vertical="center"/>
    </xf>
    <xf numFmtId="38" fontId="15" fillId="0" borderId="35" xfId="4" applyFont="1" applyFill="1" applyBorder="1" applyAlignment="1">
      <alignment horizontal="right" vertical="center"/>
    </xf>
    <xf numFmtId="38" fontId="15" fillId="0" borderId="33" xfId="4" applyFont="1" applyFill="1" applyBorder="1" applyAlignment="1">
      <alignment horizontal="right" vertical="center"/>
    </xf>
    <xf numFmtId="38" fontId="15" fillId="0" borderId="27" xfId="4" applyFont="1" applyFill="1" applyBorder="1" applyAlignment="1">
      <alignment horizontal="right" vertical="center"/>
    </xf>
    <xf numFmtId="38" fontId="15" fillId="0" borderId="29" xfId="4" applyFont="1" applyFill="1" applyBorder="1" applyAlignment="1">
      <alignment horizontal="right" vertical="center"/>
    </xf>
    <xf numFmtId="38" fontId="15" fillId="0" borderId="5" xfId="4" applyFont="1" applyFill="1" applyBorder="1" applyAlignment="1">
      <alignment horizontal="right" vertical="center"/>
    </xf>
    <xf numFmtId="38" fontId="15" fillId="0" borderId="44" xfId="4" applyFont="1" applyFill="1" applyBorder="1" applyAlignment="1">
      <alignment horizontal="right" vertical="center"/>
    </xf>
    <xf numFmtId="38" fontId="15" fillId="0" borderId="11" xfId="4" applyFont="1" applyFill="1" applyBorder="1" applyAlignment="1">
      <alignment horizontal="right" vertical="center"/>
    </xf>
    <xf numFmtId="38" fontId="15" fillId="0" borderId="52" xfId="4" applyFont="1" applyFill="1" applyBorder="1" applyAlignment="1">
      <alignment horizontal="right" vertical="center"/>
    </xf>
    <xf numFmtId="192" fontId="15" fillId="0" borderId="192" xfId="4" applyNumberFormat="1" applyFont="1" applyBorder="1" applyAlignment="1">
      <alignment horizontal="right" vertical="center"/>
    </xf>
    <xf numFmtId="192" fontId="15" fillId="0" borderId="0" xfId="4" applyNumberFormat="1" applyFont="1" applyBorder="1" applyAlignment="1">
      <alignment horizontal="right" vertical="center"/>
    </xf>
    <xf numFmtId="192" fontId="15" fillId="0" borderId="193" xfId="4" applyNumberFormat="1" applyFont="1" applyBorder="1" applyAlignment="1">
      <alignment horizontal="right" vertical="center"/>
    </xf>
    <xf numFmtId="192" fontId="15" fillId="0" borderId="60" xfId="4" applyNumberFormat="1" applyFont="1" applyBorder="1" applyAlignment="1">
      <alignment horizontal="right" vertical="center"/>
    </xf>
    <xf numFmtId="192" fontId="15" fillId="0" borderId="5" xfId="4" applyNumberFormat="1" applyFont="1" applyFill="1" applyBorder="1" applyAlignment="1">
      <alignment horizontal="right" vertical="center"/>
    </xf>
    <xf numFmtId="192" fontId="15" fillId="0" borderId="0" xfId="4" applyNumberFormat="1" applyFont="1" applyFill="1" applyBorder="1" applyAlignment="1">
      <alignment horizontal="right" vertical="center"/>
    </xf>
    <xf numFmtId="192" fontId="15" fillId="0" borderId="193" xfId="4" applyNumberFormat="1" applyFont="1" applyFill="1" applyBorder="1" applyAlignment="1">
      <alignment horizontal="right" vertical="center"/>
    </xf>
    <xf numFmtId="192" fontId="15" fillId="0" borderId="192" xfId="4" applyNumberFormat="1" applyFont="1" applyFill="1" applyBorder="1" applyAlignment="1">
      <alignment horizontal="right" vertical="center"/>
    </xf>
    <xf numFmtId="204" fontId="15" fillId="0" borderId="192" xfId="4" applyNumberFormat="1" applyFont="1" applyBorder="1" applyAlignment="1">
      <alignment vertical="center"/>
    </xf>
    <xf numFmtId="204" fontId="15" fillId="0" borderId="0" xfId="4" applyNumberFormat="1" applyFont="1" applyBorder="1" applyAlignment="1">
      <alignment vertical="center"/>
    </xf>
    <xf numFmtId="204" fontId="15" fillId="0" borderId="193" xfId="4" applyNumberFormat="1" applyFont="1" applyBorder="1" applyAlignment="1">
      <alignment vertical="center"/>
    </xf>
    <xf numFmtId="204" fontId="15" fillId="0" borderId="60" xfId="4" applyNumberFormat="1" applyFont="1" applyBorder="1" applyAlignment="1">
      <alignment vertical="center"/>
    </xf>
    <xf numFmtId="0" fontId="15" fillId="0" borderId="1" xfId="1" applyFont="1" applyBorder="1" applyAlignment="1">
      <alignment horizontal="center" vertical="center"/>
    </xf>
    <xf numFmtId="0" fontId="15" fillId="0" borderId="57" xfId="1" applyFont="1" applyBorder="1" applyAlignment="1">
      <alignment horizontal="center" vertical="center"/>
    </xf>
    <xf numFmtId="0" fontId="15" fillId="0" borderId="27" xfId="1" applyFont="1" applyBorder="1" applyAlignment="1">
      <alignment horizontal="center" vertical="center"/>
    </xf>
    <xf numFmtId="0" fontId="15" fillId="0" borderId="58" xfId="1" applyFont="1" applyBorder="1" applyAlignment="1">
      <alignment horizontal="center" vertical="center"/>
    </xf>
    <xf numFmtId="0" fontId="15" fillId="0" borderId="59" xfId="1" applyFont="1" applyBorder="1" applyAlignment="1">
      <alignment horizontal="center" vertical="center"/>
    </xf>
    <xf numFmtId="0" fontId="15" fillId="0" borderId="193" xfId="1" applyFont="1" applyBorder="1" applyAlignment="1">
      <alignment horizontal="center" vertical="center"/>
    </xf>
    <xf numFmtId="0" fontId="15" fillId="0" borderId="192" xfId="1" applyFont="1" applyBorder="1" applyAlignment="1">
      <alignment horizontal="center" vertical="center"/>
    </xf>
    <xf numFmtId="184" fontId="15" fillId="0" borderId="148" xfId="4" applyNumberFormat="1" applyFont="1" applyBorder="1" applyAlignment="1">
      <alignment vertical="center"/>
    </xf>
    <xf numFmtId="184" fontId="15" fillId="0" borderId="128" xfId="4" applyNumberFormat="1" applyFont="1" applyBorder="1" applyAlignment="1">
      <alignment vertical="center"/>
    </xf>
    <xf numFmtId="184" fontId="15" fillId="0" borderId="88" xfId="4" applyNumberFormat="1" applyFont="1" applyBorder="1" applyAlignment="1">
      <alignment vertical="center"/>
    </xf>
    <xf numFmtId="184" fontId="15" fillId="0" borderId="128" xfId="1" applyNumberFormat="1" applyFont="1" applyBorder="1" applyAlignment="1">
      <alignment vertical="center"/>
    </xf>
    <xf numFmtId="184" fontId="15" fillId="0" borderId="5" xfId="1" applyNumberFormat="1" applyFont="1" applyBorder="1" applyAlignment="1">
      <alignment vertical="center"/>
    </xf>
    <xf numFmtId="184" fontId="15" fillId="0" borderId="63" xfId="1" applyNumberFormat="1" applyFont="1" applyBorder="1" applyAlignment="1">
      <alignment vertical="center"/>
    </xf>
    <xf numFmtId="184" fontId="15" fillId="0" borderId="145" xfId="1" applyNumberFormat="1" applyFont="1" applyBorder="1" applyAlignment="1">
      <alignment horizontal="right" vertical="center"/>
    </xf>
    <xf numFmtId="184" fontId="15" fillId="0" borderId="148" xfId="1" applyNumberFormat="1" applyFont="1" applyBorder="1" applyAlignment="1">
      <alignment horizontal="right" vertical="center"/>
    </xf>
    <xf numFmtId="184" fontId="15" fillId="0" borderId="50" xfId="1" applyNumberFormat="1" applyFont="1" applyBorder="1" applyAlignment="1">
      <alignment horizontal="right" vertical="center"/>
    </xf>
    <xf numFmtId="184" fontId="15" fillId="0" borderId="5" xfId="1" applyNumberFormat="1" applyFont="1" applyBorder="1" applyAlignment="1">
      <alignment horizontal="right" vertical="center"/>
    </xf>
    <xf numFmtId="0" fontId="15" fillId="0" borderId="69" xfId="1" applyFont="1" applyBorder="1" applyAlignment="1">
      <alignment horizontal="center" vertical="center"/>
    </xf>
    <xf numFmtId="184" fontId="15" fillId="0" borderId="160" xfId="1" applyNumberFormat="1" applyFont="1" applyBorder="1" applyAlignment="1">
      <alignment vertical="center"/>
    </xf>
    <xf numFmtId="184" fontId="15" fillId="0" borderId="69" xfId="1" applyNumberFormat="1" applyFont="1" applyBorder="1" applyAlignment="1">
      <alignment vertical="center"/>
    </xf>
    <xf numFmtId="184" fontId="15" fillId="0" borderId="148" xfId="4" applyNumberFormat="1" applyFont="1" applyBorder="1" applyAlignment="1">
      <alignment horizontal="right" vertical="center"/>
    </xf>
    <xf numFmtId="184" fontId="15" fillId="0" borderId="116" xfId="4" applyNumberFormat="1" applyFont="1" applyBorder="1" applyAlignment="1">
      <alignment horizontal="right" vertical="center"/>
    </xf>
    <xf numFmtId="184" fontId="15" fillId="0" borderId="92" xfId="1" applyNumberFormat="1" applyFont="1" applyBorder="1" applyAlignment="1">
      <alignment horizontal="right" vertical="center"/>
    </xf>
    <xf numFmtId="184" fontId="15" fillId="0" borderId="104" xfId="4" applyNumberFormat="1" applyFont="1" applyFill="1" applyBorder="1" applyAlignment="1">
      <alignment horizontal="right" vertical="center"/>
    </xf>
    <xf numFmtId="184" fontId="15" fillId="0" borderId="148" xfId="4" applyNumberFormat="1" applyFont="1" applyFill="1" applyBorder="1" applyAlignment="1">
      <alignment horizontal="right" vertical="center"/>
    </xf>
    <xf numFmtId="184" fontId="15" fillId="0" borderId="88" xfId="4" applyNumberFormat="1" applyFont="1" applyFill="1" applyBorder="1" applyAlignment="1">
      <alignment horizontal="right" vertical="center"/>
    </xf>
    <xf numFmtId="184" fontId="15" fillId="0" borderId="92" xfId="4" applyNumberFormat="1" applyFont="1" applyFill="1" applyBorder="1" applyAlignment="1">
      <alignment horizontal="right" vertical="center"/>
    </xf>
    <xf numFmtId="184" fontId="15" fillId="0" borderId="88" xfId="4" applyNumberFormat="1" applyFont="1" applyBorder="1" applyAlignment="1">
      <alignment horizontal="right" vertical="center"/>
    </xf>
    <xf numFmtId="184" fontId="15" fillId="0" borderId="92" xfId="4" applyNumberFormat="1" applyFont="1" applyBorder="1" applyAlignment="1">
      <alignment horizontal="right" vertical="center"/>
    </xf>
    <xf numFmtId="184" fontId="15" fillId="0" borderId="104" xfId="4" applyNumberFormat="1" applyFont="1" applyBorder="1" applyAlignment="1">
      <alignment horizontal="right" vertical="center"/>
    </xf>
    <xf numFmtId="0" fontId="15" fillId="0" borderId="0" xfId="1" applyFont="1" applyAlignment="1">
      <alignment horizontal="center"/>
    </xf>
    <xf numFmtId="0" fontId="15" fillId="0" borderId="0" xfId="1" applyFont="1" applyAlignment="1">
      <alignment horizontal="left"/>
    </xf>
    <xf numFmtId="188" fontId="15" fillId="0" borderId="58" xfId="1" applyNumberFormat="1" applyFont="1" applyBorder="1" applyAlignment="1">
      <alignment vertical="center"/>
    </xf>
    <xf numFmtId="188" fontId="15" fillId="0" borderId="0" xfId="1" applyNumberFormat="1" applyFont="1" applyAlignment="1">
      <alignment vertical="center"/>
    </xf>
    <xf numFmtId="188" fontId="15" fillId="0" borderId="61" xfId="1" applyNumberFormat="1" applyFont="1" applyBorder="1" applyAlignment="1">
      <alignment vertical="center"/>
    </xf>
    <xf numFmtId="188" fontId="15" fillId="0" borderId="34" xfId="1" applyNumberFormat="1" applyFont="1" applyBorder="1" applyAlignment="1">
      <alignment vertical="center"/>
    </xf>
    <xf numFmtId="188" fontId="15" fillId="0" borderId="35" xfId="1" applyNumberFormat="1" applyFont="1" applyBorder="1" applyAlignment="1">
      <alignment vertical="center"/>
    </xf>
    <xf numFmtId="188" fontId="15" fillId="0" borderId="38" xfId="1" applyNumberFormat="1" applyFont="1" applyBorder="1" applyAlignment="1">
      <alignment vertical="center"/>
    </xf>
    <xf numFmtId="188" fontId="15" fillId="0" borderId="47" xfId="1" applyNumberFormat="1" applyFont="1" applyBorder="1" applyAlignment="1">
      <alignment vertical="center"/>
    </xf>
    <xf numFmtId="188" fontId="15" fillId="0" borderId="45" xfId="1" applyNumberFormat="1" applyFont="1" applyBorder="1" applyAlignment="1">
      <alignment vertical="center"/>
    </xf>
    <xf numFmtId="188" fontId="15" fillId="0" borderId="40" xfId="1" applyNumberFormat="1" applyFont="1" applyBorder="1" applyAlignment="1">
      <alignment vertical="center"/>
    </xf>
    <xf numFmtId="188" fontId="15" fillId="0" borderId="29" xfId="1" applyNumberFormat="1" applyFont="1" applyBorder="1" applyAlignment="1">
      <alignment vertical="center"/>
    </xf>
    <xf numFmtId="188" fontId="15" fillId="0" borderId="44" xfId="1" applyNumberFormat="1" applyFont="1" applyBorder="1" applyAlignment="1">
      <alignment vertical="center"/>
    </xf>
    <xf numFmtId="188" fontId="15" fillId="0" borderId="62" xfId="1" applyNumberFormat="1" applyFont="1" applyBorder="1" applyAlignment="1">
      <alignment vertical="center"/>
    </xf>
    <xf numFmtId="184" fontId="15" fillId="0" borderId="161" xfId="4" applyNumberFormat="1" applyFont="1" applyFill="1" applyBorder="1" applyAlignment="1">
      <alignment vertical="center"/>
    </xf>
    <xf numFmtId="184" fontId="15" fillId="0" borderId="0" xfId="4" applyNumberFormat="1" applyFont="1" applyFill="1" applyBorder="1" applyAlignment="1">
      <alignment vertical="center"/>
    </xf>
    <xf numFmtId="184" fontId="15" fillId="0" borderId="1" xfId="4" applyNumberFormat="1" applyFont="1" applyFill="1" applyBorder="1" applyAlignment="1">
      <alignment vertical="center"/>
    </xf>
    <xf numFmtId="184" fontId="15" fillId="0" borderId="114" xfId="4" applyNumberFormat="1" applyFont="1" applyFill="1" applyBorder="1" applyAlignment="1">
      <alignment horizontal="center" vertical="center"/>
    </xf>
    <xf numFmtId="184" fontId="15" fillId="0" borderId="35" xfId="4" applyNumberFormat="1" applyFont="1" applyFill="1" applyBorder="1" applyAlignment="1">
      <alignment horizontal="center" vertical="center"/>
    </xf>
    <xf numFmtId="184" fontId="15" fillId="0" borderId="33" xfId="4" applyNumberFormat="1" applyFont="1" applyFill="1" applyBorder="1" applyAlignment="1">
      <alignment horizontal="center" vertical="center"/>
    </xf>
    <xf numFmtId="184" fontId="15" fillId="0" borderId="162" xfId="4" applyNumberFormat="1" applyFont="1" applyFill="1" applyBorder="1" applyAlignment="1">
      <alignment horizontal="center" vertical="center"/>
    </xf>
    <xf numFmtId="184" fontId="15" fillId="0" borderId="45" xfId="4" applyNumberFormat="1" applyFont="1" applyFill="1" applyBorder="1" applyAlignment="1">
      <alignment horizontal="center" vertical="center"/>
    </xf>
    <xf numFmtId="184" fontId="15" fillId="0" borderId="48" xfId="4" applyNumberFormat="1" applyFont="1" applyFill="1" applyBorder="1" applyAlignment="1">
      <alignment horizontal="center" vertical="center"/>
    </xf>
    <xf numFmtId="0" fontId="15" fillId="0" borderId="5" xfId="1" applyFont="1" applyBorder="1" applyAlignment="1">
      <alignment horizontal="center"/>
    </xf>
    <xf numFmtId="0" fontId="15" fillId="0" borderId="44" xfId="1" applyFont="1" applyBorder="1" applyAlignment="1">
      <alignment horizontal="center"/>
    </xf>
    <xf numFmtId="184" fontId="15" fillId="0" borderId="114" xfId="4" applyNumberFormat="1" applyFont="1" applyFill="1" applyBorder="1" applyAlignment="1">
      <alignment vertical="center"/>
    </xf>
    <xf numFmtId="184" fontId="15" fillId="0" borderId="35" xfId="4" applyNumberFormat="1" applyFont="1" applyFill="1" applyBorder="1" applyAlignment="1">
      <alignment vertical="center"/>
    </xf>
    <xf numFmtId="184" fontId="15" fillId="0" borderId="33" xfId="4" applyNumberFormat="1" applyFont="1" applyFill="1" applyBorder="1" applyAlignment="1">
      <alignment vertical="center"/>
    </xf>
    <xf numFmtId="184" fontId="15" fillId="0" borderId="197" xfId="4" applyNumberFormat="1" applyFont="1" applyFill="1" applyBorder="1" applyAlignment="1">
      <alignment vertical="center"/>
    </xf>
    <xf numFmtId="184" fontId="15" fillId="0" borderId="44" xfId="4" applyNumberFormat="1" applyFont="1" applyFill="1" applyBorder="1" applyAlignment="1">
      <alignment vertical="center"/>
    </xf>
    <xf numFmtId="184" fontId="15" fillId="0" borderId="52" xfId="4" applyNumberFormat="1" applyFont="1" applyFill="1" applyBorder="1" applyAlignment="1">
      <alignment vertical="center"/>
    </xf>
    <xf numFmtId="0" fontId="15" fillId="0" borderId="11" xfId="1" applyFont="1" applyBorder="1" applyAlignment="1">
      <alignment horizontal="center" vertical="top"/>
    </xf>
    <xf numFmtId="0" fontId="15" fillId="0" borderId="52" xfId="1" applyFont="1" applyBorder="1" applyAlignment="1">
      <alignment horizontal="center" vertical="top"/>
    </xf>
    <xf numFmtId="184" fontId="15" fillId="0" borderId="54" xfId="4" applyNumberFormat="1" applyFont="1" applyFill="1" applyBorder="1" applyAlignment="1">
      <alignment vertical="center"/>
    </xf>
    <xf numFmtId="184" fontId="15" fillId="0" borderId="42" xfId="4" applyNumberFormat="1" applyFont="1" applyFill="1" applyBorder="1" applyAlignment="1">
      <alignment horizontal="center" vertical="center"/>
    </xf>
    <xf numFmtId="184" fontId="15" fillId="0" borderId="163" xfId="4" applyNumberFormat="1" applyFont="1" applyFill="1" applyBorder="1" applyAlignment="1">
      <alignment horizontal="center" vertical="center"/>
    </xf>
    <xf numFmtId="184" fontId="15" fillId="0" borderId="147" xfId="4" applyNumberFormat="1" applyFont="1" applyFill="1" applyBorder="1" applyAlignment="1">
      <alignment horizontal="center" vertical="center"/>
    </xf>
    <xf numFmtId="184" fontId="15" fillId="0" borderId="164" xfId="4" applyNumberFormat="1" applyFont="1" applyFill="1" applyBorder="1" applyAlignment="1">
      <alignment horizontal="center" vertical="center"/>
    </xf>
    <xf numFmtId="0" fontId="15" fillId="0" borderId="50" xfId="1" applyFont="1" applyBorder="1" applyAlignment="1">
      <alignment horizontal="center"/>
    </xf>
    <xf numFmtId="0" fontId="15" fillId="0" borderId="51" xfId="1" applyFont="1" applyBorder="1" applyAlignment="1">
      <alignment horizontal="center"/>
    </xf>
    <xf numFmtId="184" fontId="15" fillId="0" borderId="42" xfId="4" applyNumberFormat="1" applyFont="1" applyFill="1" applyBorder="1" applyAlignment="1">
      <alignment vertical="center"/>
    </xf>
    <xf numFmtId="184" fontId="15" fillId="0" borderId="163" xfId="4" applyNumberFormat="1" applyFont="1" applyFill="1" applyBorder="1" applyAlignment="1">
      <alignment vertical="center"/>
    </xf>
    <xf numFmtId="184" fontId="15" fillId="0" borderId="51" xfId="4" applyNumberFormat="1" applyFont="1" applyFill="1" applyBorder="1" applyAlignment="1">
      <alignment vertical="center"/>
    </xf>
    <xf numFmtId="184" fontId="15" fillId="0" borderId="71" xfId="4" applyNumberFormat="1" applyFont="1" applyFill="1" applyBorder="1" applyAlignment="1">
      <alignment vertical="center"/>
    </xf>
    <xf numFmtId="0" fontId="15" fillId="0" borderId="69" xfId="1" applyFont="1" applyBorder="1" applyAlignment="1">
      <alignment horizontal="center" vertical="top"/>
    </xf>
    <xf numFmtId="0" fontId="15" fillId="0" borderId="71" xfId="1" applyFont="1" applyBorder="1" applyAlignment="1">
      <alignment horizontal="center" vertical="top"/>
    </xf>
    <xf numFmtId="184" fontId="15" fillId="0" borderId="58" xfId="1" applyNumberFormat="1" applyFont="1" applyBorder="1" applyAlignment="1">
      <alignment vertical="center"/>
    </xf>
    <xf numFmtId="184" fontId="15" fillId="0" borderId="0" xfId="1" applyNumberFormat="1" applyFont="1" applyAlignment="1">
      <alignment vertical="center"/>
    </xf>
    <xf numFmtId="184" fontId="15" fillId="0" borderId="61" xfId="1" applyNumberFormat="1" applyFont="1" applyBorder="1" applyAlignment="1">
      <alignment vertical="center"/>
    </xf>
    <xf numFmtId="184" fontId="15" fillId="0" borderId="34" xfId="1" applyNumberFormat="1" applyFont="1" applyBorder="1" applyAlignment="1">
      <alignment vertical="center"/>
    </xf>
    <xf numFmtId="184" fontId="15" fillId="0" borderId="35" xfId="1" applyNumberFormat="1" applyFont="1" applyBorder="1" applyAlignment="1">
      <alignment vertical="center"/>
    </xf>
    <xf numFmtId="184" fontId="15" fillId="0" borderId="38" xfId="1" applyNumberFormat="1" applyFont="1" applyBorder="1" applyAlignment="1">
      <alignment vertical="center"/>
    </xf>
    <xf numFmtId="184" fontId="15" fillId="0" borderId="34" xfId="4" applyNumberFormat="1" applyFont="1" applyFill="1" applyBorder="1" applyAlignment="1">
      <alignment horizontal="center" vertical="center"/>
    </xf>
    <xf numFmtId="184" fontId="15" fillId="0" borderId="38" xfId="4" applyNumberFormat="1" applyFont="1" applyFill="1" applyBorder="1" applyAlignment="1">
      <alignment horizontal="center" vertical="center"/>
    </xf>
    <xf numFmtId="184" fontId="15" fillId="0" borderId="29" xfId="1" applyNumberFormat="1" applyFont="1" applyBorder="1" applyAlignment="1">
      <alignment vertical="center"/>
    </xf>
    <xf numFmtId="184" fontId="15" fillId="0" borderId="44" xfId="1" applyNumberFormat="1" applyFont="1" applyBorder="1" applyAlignment="1">
      <alignment vertical="center"/>
    </xf>
    <xf numFmtId="184" fontId="15" fillId="0" borderId="62" xfId="1" applyNumberFormat="1" applyFont="1" applyBorder="1" applyAlignment="1">
      <alignment vertical="center"/>
    </xf>
    <xf numFmtId="0" fontId="15" fillId="0" borderId="21" xfId="1" applyFont="1" applyBorder="1" applyAlignment="1">
      <alignment horizontal="center" vertical="center" textRotation="180"/>
    </xf>
    <xf numFmtId="0" fontId="15" fillId="0" borderId="44" xfId="1" applyFont="1" applyBorder="1" applyAlignment="1">
      <alignment horizontal="center" vertical="center" textRotation="180"/>
    </xf>
    <xf numFmtId="184" fontId="15" fillId="0" borderId="58" xfId="4" applyNumberFormat="1" applyFont="1" applyFill="1" applyBorder="1" applyAlignment="1">
      <alignment vertical="center"/>
    </xf>
    <xf numFmtId="184" fontId="15" fillId="0" borderId="47" xfId="4" applyNumberFormat="1" applyFont="1" applyFill="1" applyBorder="1" applyAlignment="1">
      <alignment horizontal="center" vertical="center"/>
    </xf>
    <xf numFmtId="0" fontId="15" fillId="0" borderId="21" xfId="1" applyFont="1" applyBorder="1" applyAlignment="1">
      <alignment horizontal="center" textRotation="180"/>
    </xf>
    <xf numFmtId="0" fontId="15" fillId="0" borderId="44" xfId="1" applyFont="1" applyBorder="1" applyAlignment="1">
      <alignment horizontal="center" textRotation="180"/>
    </xf>
    <xf numFmtId="184" fontId="15" fillId="0" borderId="0" xfId="4" applyNumberFormat="1" applyFont="1" applyBorder="1" applyAlignment="1">
      <alignment vertical="center"/>
    </xf>
    <xf numFmtId="184" fontId="15" fillId="0" borderId="35" xfId="4" applyNumberFormat="1" applyFont="1" applyBorder="1" applyAlignment="1">
      <alignment horizontal="center" vertical="center"/>
    </xf>
    <xf numFmtId="184" fontId="15" fillId="0" borderId="45" xfId="4" applyNumberFormat="1" applyFont="1" applyBorder="1" applyAlignment="1">
      <alignment horizontal="center" vertical="center"/>
    </xf>
    <xf numFmtId="0" fontId="15" fillId="0" borderId="27" xfId="1" applyFont="1" applyBorder="1" applyAlignment="1">
      <alignment horizontal="center"/>
    </xf>
    <xf numFmtId="0" fontId="15" fillId="0" borderId="29" xfId="1" applyFont="1" applyBorder="1" applyAlignment="1">
      <alignment horizontal="center"/>
    </xf>
    <xf numFmtId="184" fontId="15" fillId="0" borderId="34" xfId="4" applyNumberFormat="1" applyFont="1" applyFill="1" applyBorder="1" applyAlignment="1">
      <alignment vertical="center"/>
    </xf>
    <xf numFmtId="184" fontId="15" fillId="0" borderId="29" xfId="4" applyNumberFormat="1" applyFont="1" applyFill="1" applyBorder="1" applyAlignment="1">
      <alignment vertical="center"/>
    </xf>
    <xf numFmtId="184" fontId="15" fillId="0" borderId="35" xfId="4" applyNumberFormat="1" applyFont="1" applyBorder="1" applyAlignment="1">
      <alignment vertical="center"/>
    </xf>
    <xf numFmtId="184" fontId="15" fillId="0" borderId="44" xfId="4" applyNumberFormat="1" applyFont="1" applyBorder="1" applyAlignment="1">
      <alignment vertical="center"/>
    </xf>
    <xf numFmtId="0" fontId="21" fillId="0" borderId="21" xfId="1" applyFont="1" applyBorder="1" applyAlignment="1">
      <alignment horizontal="center" vertical="center"/>
    </xf>
    <xf numFmtId="0" fontId="21" fillId="0" borderId="0" xfId="1" applyFont="1" applyAlignment="1">
      <alignment horizontal="center" vertical="center"/>
    </xf>
    <xf numFmtId="0" fontId="21" fillId="0" borderId="143" xfId="1" applyFont="1" applyBorder="1" applyAlignment="1">
      <alignment horizontal="center" vertical="center"/>
    </xf>
    <xf numFmtId="0" fontId="21" fillId="0" borderId="174" xfId="1" applyFont="1" applyBorder="1" applyAlignment="1">
      <alignment horizontal="center" vertical="center"/>
    </xf>
    <xf numFmtId="0" fontId="21" fillId="0" borderId="65" xfId="1" applyFont="1" applyBorder="1" applyAlignment="1">
      <alignment horizontal="center" vertical="center"/>
    </xf>
    <xf numFmtId="0" fontId="21" fillId="0" borderId="54" xfId="1" applyFont="1" applyBorder="1" applyAlignment="1">
      <alignment horizontal="center" vertical="center"/>
    </xf>
    <xf numFmtId="0" fontId="21" fillId="0" borderId="55" xfId="1" applyFont="1" applyBorder="1" applyAlignment="1">
      <alignment horizontal="center"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57" xfId="1" applyFont="1" applyBorder="1" applyAlignment="1">
      <alignment horizontal="center" vertical="center"/>
    </xf>
    <xf numFmtId="0" fontId="15" fillId="0" borderId="131" xfId="1" applyFont="1" applyBorder="1" applyAlignment="1">
      <alignment horizontal="center" vertical="center"/>
    </xf>
    <xf numFmtId="0" fontId="5" fillId="0" borderId="131" xfId="1" applyBorder="1" applyAlignment="1">
      <alignment vertical="center"/>
    </xf>
    <xf numFmtId="38" fontId="34" fillId="0" borderId="213" xfId="4" applyFont="1" applyBorder="1" applyAlignment="1">
      <alignment horizontal="center" vertical="center" textRotation="255" shrinkToFit="1"/>
    </xf>
    <xf numFmtId="38" fontId="34" fillId="0" borderId="215" xfId="4" applyFont="1" applyBorder="1" applyAlignment="1">
      <alignment horizontal="center" vertical="center" textRotation="255" shrinkToFit="1"/>
    </xf>
    <xf numFmtId="38" fontId="34" fillId="0" borderId="50" xfId="4" applyFont="1" applyBorder="1" applyAlignment="1">
      <alignment horizontal="right" vertical="center" shrinkToFit="1"/>
    </xf>
    <xf numFmtId="38" fontId="34" fillId="0" borderId="54" xfId="4" applyFont="1" applyBorder="1" applyAlignment="1">
      <alignment horizontal="right" vertical="center" shrinkToFit="1"/>
    </xf>
    <xf numFmtId="38" fontId="34" fillId="0" borderId="154" xfId="4" applyFont="1" applyBorder="1" applyAlignment="1">
      <alignment horizontal="center" vertical="center" shrinkToFit="1"/>
    </xf>
    <xf numFmtId="38" fontId="34" fillId="0" borderId="140" xfId="4" applyFont="1" applyBorder="1" applyAlignment="1">
      <alignment horizontal="center" vertical="center" shrinkToFit="1"/>
    </xf>
    <xf numFmtId="38" fontId="34" fillId="0" borderId="155" xfId="4" applyFont="1" applyBorder="1" applyAlignment="1">
      <alignment horizontal="center" vertical="center" shrinkToFit="1"/>
    </xf>
    <xf numFmtId="38" fontId="34" fillId="0" borderId="141" xfId="4" applyFont="1" applyBorder="1" applyAlignment="1">
      <alignment horizontal="center" vertical="center" shrinkToFit="1"/>
    </xf>
    <xf numFmtId="38" fontId="34" fillId="0" borderId="214" xfId="4" applyFont="1" applyBorder="1" applyAlignment="1">
      <alignment horizontal="center" vertical="center" shrinkToFit="1"/>
    </xf>
    <xf numFmtId="38" fontId="34" fillId="0" borderId="3" xfId="4" applyFont="1" applyBorder="1" applyAlignment="1">
      <alignment horizontal="center" vertical="center" shrinkToFit="1"/>
    </xf>
    <xf numFmtId="38" fontId="34" fillId="0" borderId="19" xfId="4" applyFont="1" applyBorder="1" applyAlignment="1">
      <alignment horizontal="center" vertical="center" shrinkToFit="1"/>
    </xf>
    <xf numFmtId="38" fontId="34" fillId="0" borderId="24" xfId="4" applyFont="1" applyBorder="1" applyAlignment="1">
      <alignment horizontal="center" vertical="center" shrinkToFit="1"/>
    </xf>
    <xf numFmtId="38" fontId="34" fillId="0" borderId="131" xfId="4" applyFont="1" applyFill="1" applyBorder="1" applyAlignment="1">
      <alignment horizontal="center" vertical="center" shrinkToFit="1"/>
    </xf>
    <xf numFmtId="38" fontId="34" fillId="0" borderId="46" xfId="4" applyFont="1" applyFill="1" applyBorder="1" applyAlignment="1">
      <alignment horizontal="center" vertical="center" shrinkToFit="1"/>
    </xf>
    <xf numFmtId="38" fontId="34" fillId="0" borderId="11" xfId="4" applyFont="1" applyBorder="1" applyAlignment="1">
      <alignment horizontal="left" vertical="center" shrinkToFit="1"/>
    </xf>
    <xf numFmtId="38" fontId="34" fillId="0" borderId="1" xfId="4" applyFont="1" applyBorder="1" applyAlignment="1">
      <alignment horizontal="left" vertical="center" shrinkToFit="1"/>
    </xf>
    <xf numFmtId="38" fontId="34" fillId="0" borderId="137" xfId="4" applyFont="1" applyBorder="1" applyAlignment="1">
      <alignment horizontal="center" vertical="center" shrinkToFit="1"/>
    </xf>
    <xf numFmtId="38" fontId="34" fillId="0" borderId="6" xfId="4" applyFont="1" applyBorder="1" applyAlignment="1">
      <alignment horizontal="center" vertical="center" shrinkToFit="1"/>
    </xf>
    <xf numFmtId="38" fontId="34" fillId="0" borderId="85" xfId="4" applyFont="1" applyBorder="1" applyAlignment="1">
      <alignment horizontal="center" vertical="center" shrinkToFit="1"/>
    </xf>
    <xf numFmtId="38" fontId="34" fillId="0" borderId="8" xfId="4" applyFont="1" applyBorder="1" applyAlignment="1">
      <alignment horizontal="center" vertical="center" shrinkToFit="1"/>
    </xf>
    <xf numFmtId="38" fontId="34" fillId="0" borderId="95" xfId="4" applyFont="1" applyBorder="1" applyAlignment="1">
      <alignment horizontal="center" vertical="center" shrinkToFit="1"/>
    </xf>
    <xf numFmtId="38" fontId="34" fillId="0" borderId="12" xfId="4" applyFont="1" applyBorder="1" applyAlignment="1">
      <alignment horizontal="center" vertical="center" shrinkToFit="1"/>
    </xf>
    <xf numFmtId="38" fontId="34" fillId="0" borderId="217" xfId="4" applyFont="1" applyBorder="1" applyAlignment="1">
      <alignment horizontal="center" vertical="center" shrinkToFit="1"/>
    </xf>
    <xf numFmtId="38" fontId="34" fillId="0" borderId="39" xfId="4" applyFont="1" applyBorder="1" applyAlignment="1">
      <alignment horizontal="center" vertical="center" shrinkToFit="1"/>
    </xf>
    <xf numFmtId="38" fontId="34" fillId="0" borderId="143" xfId="4" applyFont="1" applyBorder="1" applyAlignment="1">
      <alignment horizontal="center" vertical="center" shrinkToFit="1"/>
    </xf>
    <xf numFmtId="38" fontId="34" fillId="0" borderId="216" xfId="4" applyFont="1" applyBorder="1" applyAlignment="1">
      <alignment horizontal="center" vertical="center" shrinkToFit="1"/>
    </xf>
    <xf numFmtId="38" fontId="34" fillId="0" borderId="23" xfId="4" applyFont="1" applyBorder="1" applyAlignment="1">
      <alignment horizontal="center" vertical="center" shrinkToFit="1"/>
    </xf>
    <xf numFmtId="38" fontId="34" fillId="0" borderId="178" xfId="4" applyFont="1" applyBorder="1" applyAlignment="1">
      <alignment horizontal="center" vertical="center" shrinkToFit="1"/>
    </xf>
    <xf numFmtId="38" fontId="34" fillId="0" borderId="58" xfId="4" applyFont="1" applyBorder="1" applyAlignment="1">
      <alignment horizontal="center" vertical="center" shrinkToFit="1"/>
    </xf>
    <xf numFmtId="38" fontId="34" fillId="0" borderId="26" xfId="4" applyFont="1" applyBorder="1" applyAlignment="1">
      <alignment horizontal="center" vertical="center" shrinkToFit="1"/>
    </xf>
    <xf numFmtId="38" fontId="34" fillId="0" borderId="1" xfId="4" applyFont="1" applyBorder="1" applyAlignment="1">
      <alignment horizontal="center" vertical="center" shrinkToFit="1"/>
    </xf>
    <xf numFmtId="38" fontId="34" fillId="0" borderId="215" xfId="4" applyFont="1" applyBorder="1" applyAlignment="1">
      <alignment horizontal="center" vertical="center" shrinkToFit="1"/>
    </xf>
    <xf numFmtId="38" fontId="34" fillId="0" borderId="2" xfId="4" applyFont="1" applyBorder="1" applyAlignment="1">
      <alignment horizontal="center" vertical="center" shrinkToFit="1"/>
    </xf>
    <xf numFmtId="38" fontId="34" fillId="0" borderId="54" xfId="4" applyFont="1" applyBorder="1" applyAlignment="1">
      <alignment horizontal="left" shrinkToFit="1"/>
    </xf>
    <xf numFmtId="38" fontId="34" fillId="0" borderId="2" xfId="4" applyFont="1" applyBorder="1" applyAlignment="1">
      <alignment vertical="center"/>
    </xf>
    <xf numFmtId="38" fontId="34" fillId="0" borderId="23" xfId="4" applyFont="1" applyBorder="1" applyAlignment="1">
      <alignment vertical="center"/>
    </xf>
    <xf numFmtId="38" fontId="34" fillId="0" borderId="4" xfId="4" applyFont="1" applyBorder="1" applyAlignment="1">
      <alignment vertical="center"/>
    </xf>
    <xf numFmtId="38" fontId="34" fillId="0" borderId="27" xfId="4" applyFont="1" applyBorder="1" applyAlignment="1">
      <alignment vertical="center"/>
    </xf>
    <xf numFmtId="38" fontId="34" fillId="0" borderId="33" xfId="4" applyFont="1" applyBorder="1" applyAlignment="1">
      <alignment vertical="center"/>
    </xf>
    <xf numFmtId="38" fontId="15" fillId="0" borderId="50" xfId="4" applyFont="1" applyBorder="1" applyAlignment="1">
      <alignment horizontal="center" vertical="center"/>
    </xf>
    <xf numFmtId="38" fontId="15" fillId="0" borderId="51" xfId="4" applyFont="1" applyBorder="1" applyAlignment="1">
      <alignment horizontal="center" vertical="center"/>
    </xf>
    <xf numFmtId="38" fontId="15" fillId="0" borderId="5" xfId="4" applyFont="1" applyBorder="1" applyAlignment="1">
      <alignment horizontal="center" vertical="center"/>
    </xf>
    <xf numFmtId="38" fontId="15" fillId="0" borderId="44" xfId="4" applyFont="1" applyBorder="1" applyAlignment="1">
      <alignment horizontal="center" vertical="center"/>
    </xf>
    <xf numFmtId="38" fontId="15" fillId="0" borderId="54" xfId="4" applyFont="1" applyBorder="1" applyAlignment="1">
      <alignment horizontal="center" vertical="center"/>
    </xf>
    <xf numFmtId="38" fontId="15" fillId="0" borderId="0" xfId="4" applyFont="1" applyBorder="1" applyAlignment="1">
      <alignment horizontal="center" vertical="center"/>
    </xf>
    <xf numFmtId="38" fontId="15" fillId="0" borderId="55" xfId="4" applyFont="1" applyBorder="1" applyAlignment="1">
      <alignment horizontal="center" vertical="center"/>
    </xf>
    <xf numFmtId="38" fontId="15" fillId="0" borderId="60" xfId="4" applyFont="1" applyBorder="1" applyAlignment="1">
      <alignment horizontal="center" vertical="center"/>
    </xf>
    <xf numFmtId="38" fontId="15" fillId="0" borderId="216" xfId="4" applyFont="1" applyBorder="1" applyAlignment="1">
      <alignment horizontal="center" vertical="center" shrinkToFit="1"/>
    </xf>
    <xf numFmtId="38" fontId="15" fillId="0" borderId="23" xfId="4" applyFont="1" applyBorder="1" applyAlignment="1">
      <alignment horizontal="center" vertical="center" shrinkToFit="1"/>
    </xf>
    <xf numFmtId="38" fontId="15" fillId="0" borderId="4" xfId="4" applyFont="1" applyBorder="1" applyAlignment="1">
      <alignment horizontal="center" vertical="center" shrinkToFit="1"/>
    </xf>
    <xf numFmtId="38" fontId="15" fillId="0" borderId="204" xfId="4" applyFont="1" applyBorder="1" applyAlignment="1">
      <alignment horizontal="center" vertical="center" shrinkToFit="1"/>
    </xf>
    <xf numFmtId="38" fontId="15" fillId="0" borderId="174" xfId="4" applyFont="1" applyBorder="1" applyAlignment="1">
      <alignment horizontal="center" vertical="center" shrinkToFit="1"/>
    </xf>
    <xf numFmtId="38" fontId="15" fillId="0" borderId="122" xfId="4" applyFont="1" applyBorder="1" applyAlignment="1">
      <alignment horizontal="center" vertical="center" shrinkToFit="1"/>
    </xf>
    <xf numFmtId="38" fontId="15" fillId="0" borderId="54" xfId="4" applyFont="1" applyBorder="1" applyAlignment="1">
      <alignment horizontal="left" shrinkToFit="1"/>
    </xf>
    <xf numFmtId="38" fontId="15" fillId="0" borderId="215" xfId="4" applyFont="1" applyBorder="1" applyAlignment="1">
      <alignment horizontal="center" vertical="center" textRotation="255" shrinkToFit="1"/>
    </xf>
    <xf numFmtId="38" fontId="15" fillId="0" borderId="137" xfId="4" applyFont="1" applyBorder="1" applyAlignment="1">
      <alignment horizontal="center" vertical="center" shrinkToFit="1"/>
    </xf>
    <xf numFmtId="38" fontId="15" fillId="0" borderId="85" xfId="4" applyFont="1" applyBorder="1" applyAlignment="1">
      <alignment horizontal="center" vertical="center" shrinkToFit="1"/>
    </xf>
    <xf numFmtId="38" fontId="15" fillId="0" borderId="87" xfId="4" applyFont="1" applyBorder="1" applyAlignment="1">
      <alignment horizontal="center" vertical="center" shrinkToFit="1"/>
    </xf>
    <xf numFmtId="38" fontId="15" fillId="0" borderId="95" xfId="4" applyFont="1" applyBorder="1" applyAlignment="1">
      <alignment horizontal="center" vertical="center" shrinkToFit="1"/>
    </xf>
    <xf numFmtId="38" fontId="15" fillId="0" borderId="97" xfId="4" applyFont="1" applyBorder="1" applyAlignment="1">
      <alignment horizontal="center" vertical="center" shrinkToFit="1"/>
    </xf>
    <xf numFmtId="38" fontId="15" fillId="0" borderId="30" xfId="4" applyFont="1" applyBorder="1" applyAlignment="1">
      <alignment horizontal="center" vertical="center" textRotation="255" shrinkToFit="1"/>
    </xf>
    <xf numFmtId="38" fontId="15" fillId="0" borderId="32" xfId="4" applyFont="1" applyBorder="1" applyAlignment="1">
      <alignment horizontal="center" vertical="center" textRotation="255" shrinkToFit="1"/>
    </xf>
    <xf numFmtId="38" fontId="15" fillId="0" borderId="56" xfId="4" applyFont="1" applyBorder="1" applyAlignment="1">
      <alignment horizontal="center" vertical="center" textRotation="255" shrinkToFit="1"/>
    </xf>
    <xf numFmtId="38" fontId="15" fillId="0" borderId="157" xfId="4" applyFont="1" applyBorder="1" applyAlignment="1">
      <alignment horizontal="center" vertical="center" shrinkToFit="1"/>
    </xf>
    <xf numFmtId="38" fontId="15" fillId="0" borderId="218" xfId="4" applyFont="1" applyBorder="1" applyAlignment="1">
      <alignment horizontal="center" vertical="center" shrinkToFit="1"/>
    </xf>
    <xf numFmtId="38" fontId="15" fillId="0" borderId="141" xfId="4" applyFont="1" applyBorder="1" applyAlignment="1">
      <alignment horizontal="center" vertical="center" shrinkToFit="1"/>
    </xf>
    <xf numFmtId="38" fontId="15" fillId="0" borderId="153" xfId="4" applyFont="1" applyBorder="1" applyAlignment="1">
      <alignment horizontal="center" vertical="center" shrinkToFit="1"/>
    </xf>
    <xf numFmtId="38" fontId="15" fillId="0" borderId="158" xfId="4" applyFont="1" applyBorder="1" applyAlignment="1">
      <alignment horizontal="center" vertical="center" shrinkToFit="1"/>
    </xf>
    <xf numFmtId="38" fontId="15" fillId="0" borderId="194" xfId="4" applyFont="1" applyBorder="1" applyAlignment="1">
      <alignment horizontal="center" vertical="center" shrinkToFit="1"/>
    </xf>
    <xf numFmtId="38" fontId="15" fillId="0" borderId="134" xfId="4" applyFont="1" applyBorder="1" applyAlignment="1">
      <alignment horizontal="center" vertical="center" shrinkToFit="1"/>
    </xf>
    <xf numFmtId="38" fontId="15" fillId="0" borderId="120" xfId="4" applyFont="1" applyBorder="1" applyAlignment="1">
      <alignment horizontal="center" vertical="center" shrinkToFit="1"/>
    </xf>
    <xf numFmtId="38" fontId="27" fillId="0" borderId="147" xfId="4" applyFont="1" applyBorder="1" applyAlignment="1">
      <alignment horizontal="center" vertical="center" wrapText="1"/>
    </xf>
    <xf numFmtId="38" fontId="27" fillId="0" borderId="48" xfId="4" applyFont="1" applyBorder="1" applyAlignment="1">
      <alignment horizontal="center" vertical="center" wrapText="1"/>
    </xf>
    <xf numFmtId="38" fontId="15" fillId="0" borderId="11" xfId="4" applyFont="1" applyBorder="1" applyAlignment="1">
      <alignment horizontal="left" vertical="center" shrinkToFit="1"/>
    </xf>
    <xf numFmtId="38" fontId="15" fillId="0" borderId="52" xfId="4" applyFont="1" applyBorder="1" applyAlignment="1">
      <alignment horizontal="left" vertical="center" shrinkToFit="1"/>
    </xf>
    <xf numFmtId="38" fontId="15" fillId="0" borderId="213" xfId="4" applyFont="1" applyBorder="1" applyAlignment="1">
      <alignment horizontal="center" vertical="center" textRotation="255" shrinkToFit="1"/>
    </xf>
    <xf numFmtId="38" fontId="15" fillId="0" borderId="50" xfId="4" applyFont="1" applyBorder="1" applyAlignment="1">
      <alignment horizontal="right" vertical="center" shrinkToFit="1"/>
    </xf>
    <xf numFmtId="38" fontId="15" fillId="0" borderId="51" xfId="4" applyFont="1" applyBorder="1" applyAlignment="1">
      <alignment horizontal="right" vertical="center" shrinkToFit="1"/>
    </xf>
    <xf numFmtId="38" fontId="15" fillId="0" borderId="145" xfId="4" applyFont="1" applyBorder="1" applyAlignment="1">
      <alignment horizontal="center" vertical="center" shrinkToFit="1"/>
    </xf>
    <xf numFmtId="38" fontId="15" fillId="0" borderId="116" xfId="4" applyFont="1" applyBorder="1" applyAlignment="1">
      <alignment horizontal="center" vertical="center" shrinkToFit="1"/>
    </xf>
    <xf numFmtId="38" fontId="15" fillId="0" borderId="146" xfId="4" applyFont="1" applyBorder="1" applyAlignment="1">
      <alignment horizontal="center" vertical="center" shrinkToFit="1"/>
    </xf>
    <xf numFmtId="38" fontId="15" fillId="0" borderId="117" xfId="4" applyFont="1" applyBorder="1" applyAlignment="1">
      <alignment horizontal="center" vertical="center" shrinkToFit="1"/>
    </xf>
    <xf numFmtId="38" fontId="15" fillId="0" borderId="20" xfId="4" applyFont="1" applyFill="1" applyBorder="1" applyAlignment="1">
      <alignment horizontal="center" vertical="center"/>
    </xf>
    <xf numFmtId="38" fontId="15" fillId="0" borderId="49" xfId="4" applyFont="1" applyFill="1" applyBorder="1" applyAlignment="1">
      <alignment horizontal="center" vertical="center"/>
    </xf>
    <xf numFmtId="38" fontId="15" fillId="0" borderId="131" xfId="4" applyFont="1" applyFill="1" applyBorder="1" applyAlignment="1">
      <alignment horizontal="center" vertical="center"/>
    </xf>
    <xf numFmtId="38" fontId="15" fillId="0" borderId="175" xfId="4" applyFont="1" applyFill="1" applyBorder="1" applyAlignment="1">
      <alignment horizontal="center" vertical="center"/>
    </xf>
    <xf numFmtId="38" fontId="15" fillId="0" borderId="17" xfId="4" applyFont="1" applyFill="1" applyBorder="1" applyAlignment="1">
      <alignment horizontal="center" vertical="center"/>
    </xf>
    <xf numFmtId="38" fontId="15" fillId="0" borderId="122" xfId="4" applyFont="1" applyFill="1" applyBorder="1" applyAlignment="1">
      <alignment horizontal="center" vertical="center"/>
    </xf>
    <xf numFmtId="38" fontId="15" fillId="0" borderId="19" xfId="4" applyFont="1" applyFill="1" applyBorder="1" applyAlignment="1">
      <alignment horizontal="center" vertical="center"/>
    </xf>
    <xf numFmtId="38" fontId="15" fillId="0" borderId="39" xfId="4" applyFont="1" applyFill="1" applyBorder="1" applyAlignment="1">
      <alignment horizontal="center" vertical="center"/>
    </xf>
    <xf numFmtId="38" fontId="15" fillId="0" borderId="213" xfId="4" applyFont="1" applyFill="1" applyBorder="1" applyAlignment="1">
      <alignment horizontal="center" vertical="center"/>
    </xf>
    <xf numFmtId="38" fontId="15" fillId="0" borderId="217" xfId="4" applyFont="1" applyFill="1" applyBorder="1" applyAlignment="1">
      <alignment horizontal="center" vertical="center"/>
    </xf>
    <xf numFmtId="38" fontId="15" fillId="0" borderId="215" xfId="4" applyFont="1" applyBorder="1" applyAlignment="1">
      <alignment horizontal="center" vertical="center"/>
    </xf>
    <xf numFmtId="38" fontId="15" fillId="0" borderId="217" xfId="4" applyFont="1" applyBorder="1" applyAlignment="1">
      <alignment horizontal="center" vertical="center"/>
    </xf>
    <xf numFmtId="38" fontId="15" fillId="0" borderId="145" xfId="4" applyFont="1" applyBorder="1" applyAlignment="1">
      <alignment horizontal="center" vertical="center"/>
    </xf>
    <xf numFmtId="38" fontId="15" fillId="0" borderId="146" xfId="4" applyFont="1" applyBorder="1" applyAlignment="1">
      <alignment horizontal="center" vertical="center"/>
    </xf>
    <xf numFmtId="38" fontId="15" fillId="0" borderId="117" xfId="4" applyFont="1" applyBorder="1" applyAlignment="1">
      <alignment horizontal="center" vertical="center"/>
    </xf>
    <xf numFmtId="38" fontId="15" fillId="0" borderId="168" xfId="4" applyFont="1" applyBorder="1" applyAlignment="1">
      <alignment horizontal="center" vertical="center"/>
    </xf>
    <xf numFmtId="38" fontId="15" fillId="0" borderId="166" xfId="4" applyFont="1" applyBorder="1" applyAlignment="1">
      <alignment horizontal="center" vertical="center"/>
    </xf>
    <xf numFmtId="38" fontId="15" fillId="0" borderId="55" xfId="4" applyFont="1" applyFill="1" applyBorder="1" applyAlignment="1">
      <alignment horizontal="center" vertical="center"/>
    </xf>
    <xf numFmtId="38" fontId="15" fillId="0" borderId="57" xfId="4" applyFont="1" applyFill="1" applyBorder="1" applyAlignment="1">
      <alignment horizontal="center" vertical="center"/>
    </xf>
    <xf numFmtId="0" fontId="15" fillId="0" borderId="110" xfId="1" quotePrefix="1" applyFont="1" applyBorder="1" applyAlignment="1">
      <alignment horizontal="center" vertical="center" shrinkToFit="1"/>
    </xf>
    <xf numFmtId="0" fontId="15" fillId="0" borderId="81" xfId="1" applyFont="1" applyBorder="1" applyAlignment="1">
      <alignment horizontal="center" vertical="center" shrinkToFit="1"/>
    </xf>
    <xf numFmtId="0" fontId="15" fillId="0" borderId="111" xfId="1" applyFont="1" applyBorder="1" applyAlignment="1">
      <alignment horizontal="center" vertical="center" shrinkToFit="1"/>
    </xf>
    <xf numFmtId="0" fontId="15" fillId="0" borderId="80" xfId="1" quotePrefix="1" applyFont="1" applyBorder="1" applyAlignment="1">
      <alignment horizontal="center" vertical="center" shrinkToFit="1"/>
    </xf>
    <xf numFmtId="0" fontId="15" fillId="0" borderId="83" xfId="1" applyFont="1" applyBorder="1" applyAlignment="1">
      <alignment horizontal="center" vertical="center" shrinkToFit="1"/>
    </xf>
    <xf numFmtId="0" fontId="15" fillId="0" borderId="82" xfId="1" applyFont="1" applyBorder="1" applyAlignment="1">
      <alignment horizontal="center" vertical="center" shrinkToFit="1"/>
    </xf>
    <xf numFmtId="0" fontId="36" fillId="0" borderId="29" xfId="1" applyFont="1" applyBorder="1" applyAlignment="1">
      <alignment vertical="center"/>
    </xf>
    <xf numFmtId="0" fontId="36" fillId="0" borderId="4" xfId="1" applyFont="1" applyBorder="1" applyAlignment="1">
      <alignment vertical="center" shrinkToFit="1"/>
    </xf>
    <xf numFmtId="38" fontId="15" fillId="0" borderId="24" xfId="4" applyFont="1" applyBorder="1" applyAlignment="1">
      <alignment horizontal="right" vertical="center"/>
    </xf>
    <xf numFmtId="38" fontId="15" fillId="0" borderId="24" xfId="4" applyFont="1" applyBorder="1" applyAlignment="1">
      <alignment horizontal="center" vertical="center"/>
    </xf>
    <xf numFmtId="38" fontId="5" fillId="0" borderId="5" xfId="4" applyBorder="1" applyAlignment="1">
      <alignment vertical="center"/>
    </xf>
    <xf numFmtId="38" fontId="34" fillId="0" borderId="7" xfId="4" applyFont="1" applyBorder="1" applyAlignment="1">
      <alignment vertical="center" shrinkToFit="1"/>
    </xf>
    <xf numFmtId="38" fontId="34" fillId="0" borderId="9" xfId="4" applyFont="1" applyBorder="1" applyAlignment="1">
      <alignment vertical="center" shrinkToFit="1"/>
    </xf>
    <xf numFmtId="38" fontId="34" fillId="0" borderId="13" xfId="4" applyFont="1" applyBorder="1" applyAlignment="1">
      <alignment vertical="center" shrinkToFit="1"/>
    </xf>
    <xf numFmtId="0" fontId="5" fillId="0" borderId="116" xfId="1" applyBorder="1" applyAlignment="1">
      <alignment horizontal="center" vertical="center"/>
    </xf>
    <xf numFmtId="0" fontId="5" fillId="0" borderId="117" xfId="1" applyBorder="1" applyAlignment="1">
      <alignment horizontal="center" vertical="center"/>
    </xf>
    <xf numFmtId="0" fontId="29" fillId="0" borderId="0" xfId="6" applyFont="1" applyFill="1">
      <alignment vertical="center"/>
    </xf>
    <xf numFmtId="0" fontId="22" fillId="0" borderId="0" xfId="6" applyFont="1" applyFill="1">
      <alignment vertical="center"/>
    </xf>
    <xf numFmtId="0" fontId="21" fillId="0" borderId="0" xfId="6" applyFont="1" applyFill="1">
      <alignment vertical="center"/>
    </xf>
    <xf numFmtId="0" fontId="21" fillId="0" borderId="0" xfId="6" applyFont="1" applyFill="1" applyAlignment="1">
      <alignment horizontal="left" vertical="center"/>
    </xf>
    <xf numFmtId="0" fontId="15" fillId="0" borderId="229" xfId="6" applyFont="1" applyFill="1" applyBorder="1" applyAlignment="1">
      <alignment horizontal="left" vertical="center" wrapText="1"/>
    </xf>
    <xf numFmtId="0" fontId="5" fillId="0" borderId="230" xfId="6" applyFill="1" applyBorder="1" applyAlignment="1">
      <alignment horizontal="left" vertical="center"/>
    </xf>
    <xf numFmtId="0" fontId="5" fillId="0" borderId="231" xfId="6" applyFill="1" applyBorder="1" applyAlignment="1">
      <alignment horizontal="left" vertical="center"/>
    </xf>
    <xf numFmtId="0" fontId="15" fillId="0" borderId="108" xfId="6" applyFont="1" applyFill="1" applyBorder="1" applyAlignment="1">
      <alignment horizontal="center" vertical="center" wrapText="1"/>
    </xf>
    <xf numFmtId="0" fontId="15" fillId="0" borderId="43" xfId="6" applyFont="1" applyFill="1" applyBorder="1" applyAlignment="1">
      <alignment horizontal="center" vertical="center" wrapText="1"/>
    </xf>
    <xf numFmtId="0" fontId="15" fillId="0" borderId="109" xfId="6" applyFont="1" applyFill="1" applyBorder="1" applyAlignment="1">
      <alignment horizontal="center" vertical="center" wrapText="1"/>
    </xf>
    <xf numFmtId="0" fontId="15" fillId="0" borderId="19" xfId="6" applyFont="1" applyFill="1" applyBorder="1" applyAlignment="1">
      <alignment horizontal="center" vertical="center"/>
    </xf>
    <xf numFmtId="0" fontId="15" fillId="0" borderId="43" xfId="6" applyFont="1" applyFill="1" applyBorder="1" applyAlignment="1">
      <alignment horizontal="center" vertical="center"/>
    </xf>
    <xf numFmtId="0" fontId="15" fillId="0" borderId="109" xfId="6" applyFont="1" applyFill="1" applyBorder="1" applyAlignment="1">
      <alignment horizontal="center" vertical="center"/>
    </xf>
    <xf numFmtId="0" fontId="15" fillId="0" borderId="156" xfId="6" applyFont="1" applyFill="1" applyBorder="1" applyAlignment="1">
      <alignment horizontal="center" vertical="center"/>
    </xf>
    <xf numFmtId="0" fontId="5" fillId="0" borderId="232" xfId="6" applyFill="1" applyBorder="1" applyAlignment="1">
      <alignment horizontal="left" vertical="center"/>
    </xf>
    <xf numFmtId="0" fontId="5" fillId="0" borderId="233" xfId="6" applyFill="1" applyBorder="1" applyAlignment="1">
      <alignment horizontal="left" vertical="center"/>
    </xf>
    <xf numFmtId="0" fontId="5" fillId="0" borderId="234" xfId="6" applyFill="1" applyBorder="1" applyAlignment="1">
      <alignment horizontal="left" vertical="center"/>
    </xf>
    <xf numFmtId="0" fontId="15" fillId="0" borderId="209" xfId="6" applyFont="1" applyFill="1" applyBorder="1" applyAlignment="1">
      <alignment horizontal="center" vertical="center" wrapText="1"/>
    </xf>
    <xf numFmtId="0" fontId="15" fillId="0" borderId="170" xfId="6" applyFont="1" applyFill="1" applyBorder="1" applyAlignment="1">
      <alignment horizontal="center" vertical="center" wrapText="1"/>
    </xf>
    <xf numFmtId="0" fontId="15" fillId="0" borderId="208" xfId="6" applyFont="1" applyFill="1" applyBorder="1" applyAlignment="1">
      <alignment horizontal="center" vertical="center" wrapText="1"/>
    </xf>
    <xf numFmtId="0" fontId="15" fillId="0" borderId="38" xfId="6" applyFont="1" applyFill="1" applyBorder="1" applyAlignment="1">
      <alignment horizontal="center" vertical="center"/>
    </xf>
    <xf numFmtId="0" fontId="15" fillId="0" borderId="63" xfId="6" applyFont="1" applyFill="1" applyBorder="1" applyAlignment="1">
      <alignment horizontal="center" vertical="center"/>
    </xf>
    <xf numFmtId="0" fontId="15" fillId="0" borderId="101" xfId="6" applyFont="1" applyFill="1" applyBorder="1" applyAlignment="1">
      <alignment horizontal="center" vertical="center" shrinkToFit="1"/>
    </xf>
    <xf numFmtId="0" fontId="15" fillId="0" borderId="122" xfId="6" applyFont="1" applyFill="1" applyBorder="1" applyAlignment="1">
      <alignment horizontal="center" vertical="center" shrinkToFit="1"/>
    </xf>
    <xf numFmtId="0" fontId="15" fillId="0" borderId="170" xfId="6" applyFont="1" applyFill="1" applyBorder="1" applyAlignment="1">
      <alignment horizontal="center" vertical="center"/>
    </xf>
    <xf numFmtId="0" fontId="15" fillId="0" borderId="208" xfId="6" applyFont="1" applyFill="1" applyBorder="1" applyAlignment="1">
      <alignment horizontal="center" vertical="center"/>
    </xf>
    <xf numFmtId="0" fontId="15" fillId="0" borderId="210" xfId="6" applyFont="1" applyFill="1" applyBorder="1" applyAlignment="1">
      <alignment horizontal="center" vertical="center"/>
    </xf>
    <xf numFmtId="0" fontId="21" fillId="0" borderId="182" xfId="6" applyFont="1" applyFill="1" applyBorder="1" applyAlignment="1">
      <alignment horizontal="center" vertical="center"/>
    </xf>
    <xf numFmtId="0" fontId="21" fillId="0" borderId="93" xfId="6" applyFont="1" applyFill="1" applyBorder="1" applyAlignment="1">
      <alignment horizontal="center" vertical="center"/>
    </xf>
    <xf numFmtId="0" fontId="21" fillId="0" borderId="181" xfId="6" applyFont="1" applyFill="1" applyBorder="1" applyAlignment="1">
      <alignment horizontal="center" vertical="center"/>
    </xf>
    <xf numFmtId="185" fontId="22" fillId="0" borderId="205" xfId="6" applyNumberFormat="1" applyFont="1" applyFill="1" applyBorder="1" applyAlignment="1">
      <alignment horizontal="right" vertical="center"/>
    </xf>
    <xf numFmtId="185" fontId="22" fillId="0" borderId="201" xfId="6" applyNumberFormat="1" applyFont="1" applyFill="1" applyBorder="1" applyAlignment="1">
      <alignment horizontal="right" vertical="center"/>
    </xf>
    <xf numFmtId="185" fontId="22" fillId="0" borderId="108" xfId="6" applyNumberFormat="1" applyFont="1" applyFill="1" applyBorder="1" applyAlignment="1">
      <alignment horizontal="right" vertical="center"/>
    </xf>
    <xf numFmtId="185" fontId="22" fillId="0" borderId="109" xfId="6" applyNumberFormat="1" applyFont="1" applyFill="1" applyBorder="1" applyAlignment="1">
      <alignment horizontal="right" vertical="center"/>
    </xf>
    <xf numFmtId="185" fontId="22" fillId="0" borderId="110" xfId="6" applyNumberFormat="1" applyFont="1" applyFill="1" applyBorder="1" applyAlignment="1">
      <alignment horizontal="right" vertical="center"/>
    </xf>
    <xf numFmtId="185" fontId="22" fillId="0" borderId="82" xfId="6" applyNumberFormat="1" applyFont="1" applyFill="1" applyBorder="1" applyAlignment="1">
      <alignment horizontal="right" vertical="center"/>
    </xf>
    <xf numFmtId="207" fontId="22" fillId="0" borderId="163" xfId="6" applyNumberFormat="1" applyFont="1" applyFill="1" applyBorder="1" applyAlignment="1">
      <alignment horizontal="right" vertical="center"/>
    </xf>
    <xf numFmtId="207" fontId="22" fillId="0" borderId="69" xfId="6" applyNumberFormat="1" applyFont="1" applyFill="1" applyBorder="1" applyAlignment="1">
      <alignment horizontal="right" vertical="center"/>
    </xf>
    <xf numFmtId="185" fontId="22" fillId="0" borderId="135" xfId="6" applyNumberFormat="1" applyFont="1" applyFill="1" applyBorder="1" applyAlignment="1">
      <alignment horizontal="right" vertical="center"/>
    </xf>
    <xf numFmtId="0" fontId="21" fillId="0" borderId="176" xfId="6" applyFont="1" applyFill="1" applyBorder="1" applyAlignment="1">
      <alignment horizontal="center" vertical="center"/>
    </xf>
    <xf numFmtId="0" fontId="21" fillId="0" borderId="86" xfId="6" applyFont="1" applyFill="1" applyBorder="1" applyAlignment="1">
      <alignment horizontal="center" vertical="center"/>
    </xf>
    <xf numFmtId="0" fontId="21" fillId="0" borderId="113" xfId="6" applyFont="1" applyFill="1" applyBorder="1" applyAlignment="1">
      <alignment horizontal="center" vertical="center"/>
    </xf>
    <xf numFmtId="185" fontId="22" fillId="0" borderId="202" xfId="6" applyNumberFormat="1" applyFont="1" applyFill="1" applyBorder="1" applyAlignment="1">
      <alignment horizontal="right" vertical="center"/>
    </xf>
    <xf numFmtId="185" fontId="22" fillId="0" borderId="14" xfId="6" applyNumberFormat="1" applyFont="1" applyFill="1" applyBorder="1" applyAlignment="1">
      <alignment horizontal="right" vertical="center"/>
    </xf>
    <xf numFmtId="185" fontId="22" fillId="0" borderId="9" xfId="6" applyNumberFormat="1" applyFont="1" applyFill="1" applyBorder="1" applyAlignment="1">
      <alignment horizontal="right" vertical="center"/>
    </xf>
    <xf numFmtId="185" fontId="22" fillId="0" borderId="10" xfId="6" applyNumberFormat="1" applyFont="1" applyFill="1" applyBorder="1" applyAlignment="1">
      <alignment horizontal="right" vertical="center"/>
    </xf>
    <xf numFmtId="185" fontId="22" fillId="0" borderId="112" xfId="6" applyNumberFormat="1" applyFont="1" applyFill="1" applyBorder="1" applyAlignment="1">
      <alignment horizontal="right" vertical="center"/>
    </xf>
    <xf numFmtId="185" fontId="22" fillId="0" borderId="8" xfId="6" applyNumberFormat="1" applyFont="1" applyFill="1" applyBorder="1" applyAlignment="1">
      <alignment horizontal="right" vertical="center"/>
    </xf>
    <xf numFmtId="207" fontId="22" fillId="0" borderId="10" xfId="6" applyNumberFormat="1" applyFont="1" applyFill="1" applyBorder="1" applyAlignment="1">
      <alignment horizontal="right" vertical="center"/>
    </xf>
    <xf numFmtId="207" fontId="22" fillId="0" borderId="14" xfId="6" applyNumberFormat="1" applyFont="1" applyFill="1" applyBorder="1" applyAlignment="1">
      <alignment horizontal="right" vertical="center"/>
    </xf>
    <xf numFmtId="185" fontId="22" fillId="0" borderId="169" xfId="6" applyNumberFormat="1" applyFont="1" applyFill="1" applyBorder="1" applyAlignment="1">
      <alignment horizontal="right" vertical="center"/>
    </xf>
    <xf numFmtId="0" fontId="21" fillId="0" borderId="185" xfId="6" applyFont="1" applyFill="1" applyBorder="1" applyAlignment="1">
      <alignment horizontal="center" vertical="center"/>
    </xf>
    <xf numFmtId="0" fontId="21" fillId="0" borderId="89" xfId="6" applyFont="1" applyFill="1" applyBorder="1" applyAlignment="1">
      <alignment horizontal="center" vertical="center"/>
    </xf>
    <xf numFmtId="0" fontId="21" fillId="0" borderId="184" xfId="6" applyFont="1" applyFill="1" applyBorder="1" applyAlignment="1">
      <alignment horizontal="center" vertical="center"/>
    </xf>
    <xf numFmtId="185" fontId="22" fillId="0" borderId="207" xfId="6" applyNumberFormat="1" applyFont="1" applyFill="1" applyBorder="1" applyAlignment="1">
      <alignment horizontal="right" vertical="center"/>
    </xf>
    <xf numFmtId="185" fontId="22" fillId="0" borderId="228" xfId="6" applyNumberFormat="1" applyFont="1" applyFill="1" applyBorder="1" applyAlignment="1">
      <alignment horizontal="right" vertical="center"/>
    </xf>
    <xf numFmtId="185" fontId="22" fillId="0" borderId="209" xfId="6" applyNumberFormat="1" applyFont="1" applyFill="1" applyBorder="1" applyAlignment="1">
      <alignment horizontal="right" vertical="center"/>
    </xf>
    <xf numFmtId="185" fontId="22" fillId="0" borderId="208" xfId="6" applyNumberFormat="1" applyFont="1" applyFill="1" applyBorder="1" applyAlignment="1">
      <alignment horizontal="right" vertical="center"/>
    </xf>
    <xf numFmtId="185" fontId="22" fillId="0" borderId="191" xfId="6" applyNumberFormat="1" applyFont="1" applyFill="1" applyBorder="1" applyAlignment="1">
      <alignment horizontal="right" vertical="center"/>
    </xf>
    <xf numFmtId="185" fontId="22" fillId="0" borderId="235" xfId="6" applyNumberFormat="1" applyFont="1" applyFill="1" applyBorder="1" applyAlignment="1">
      <alignment horizontal="right" vertical="center"/>
    </xf>
    <xf numFmtId="207" fontId="22" fillId="0" borderId="160" xfId="6" applyNumberFormat="1" applyFont="1" applyFill="1" applyBorder="1" applyAlignment="1">
      <alignment horizontal="right" vertical="center"/>
    </xf>
    <xf numFmtId="207" fontId="22" fillId="0" borderId="161" xfId="6" applyNumberFormat="1" applyFont="1" applyFill="1" applyBorder="1" applyAlignment="1">
      <alignment horizontal="right" vertical="center"/>
    </xf>
    <xf numFmtId="185" fontId="22" fillId="0" borderId="171" xfId="6" applyNumberFormat="1" applyFont="1" applyFill="1" applyBorder="1" applyAlignment="1">
      <alignment horizontal="right" vertical="center"/>
    </xf>
    <xf numFmtId="0" fontId="21" fillId="0" borderId="236" xfId="6" applyFont="1" applyFill="1" applyBorder="1" applyAlignment="1">
      <alignment horizontal="center" vertical="center"/>
    </xf>
    <xf numFmtId="0" fontId="21" fillId="0" borderId="237" xfId="6" applyFont="1" applyFill="1" applyBorder="1" applyAlignment="1">
      <alignment horizontal="center" vertical="center"/>
    </xf>
    <xf numFmtId="0" fontId="21" fillId="0" borderId="238" xfId="6" applyFont="1" applyFill="1" applyBorder="1" applyAlignment="1">
      <alignment horizontal="center" vertical="center"/>
    </xf>
    <xf numFmtId="185" fontId="22" fillId="0" borderId="239" xfId="6" applyNumberFormat="1" applyFont="1" applyFill="1" applyBorder="1" applyAlignment="1">
      <alignment horizontal="right" vertical="center"/>
    </xf>
    <xf numFmtId="185" fontId="22" fillId="0" borderId="240" xfId="6" applyNumberFormat="1" applyFont="1" applyFill="1" applyBorder="1" applyAlignment="1">
      <alignment horizontal="right" vertical="center"/>
    </xf>
    <xf numFmtId="185" fontId="22" fillId="0" borderId="222" xfId="6" applyNumberFormat="1" applyFont="1" applyFill="1" applyBorder="1" applyAlignment="1">
      <alignment horizontal="right" vertical="center"/>
    </xf>
    <xf numFmtId="185" fontId="22" fillId="0" borderId="223" xfId="6" applyNumberFormat="1" applyFont="1" applyFill="1" applyBorder="1" applyAlignment="1">
      <alignment horizontal="right" vertical="center"/>
    </xf>
    <xf numFmtId="185" fontId="22" fillId="0" borderId="227" xfId="6" applyNumberFormat="1" applyFont="1" applyFill="1" applyBorder="1" applyAlignment="1">
      <alignment horizontal="right" vertical="center"/>
    </xf>
    <xf numFmtId="185" fontId="22" fillId="0" borderId="241" xfId="6" applyNumberFormat="1" applyFont="1" applyFill="1" applyBorder="1" applyAlignment="1">
      <alignment horizontal="right" vertical="center"/>
    </xf>
    <xf numFmtId="207" fontId="22" fillId="0" borderId="223" xfId="6" applyNumberFormat="1" applyFont="1" applyFill="1" applyBorder="1" applyAlignment="1">
      <alignment horizontal="right" vertical="center"/>
    </xf>
    <xf numFmtId="207" fontId="22" fillId="0" borderId="227" xfId="6" applyNumberFormat="1" applyFont="1" applyFill="1" applyBorder="1" applyAlignment="1">
      <alignment horizontal="right" vertical="center"/>
    </xf>
    <xf numFmtId="185" fontId="22" fillId="0" borderId="224" xfId="6" applyNumberFormat="1" applyFont="1" applyFill="1" applyBorder="1" applyAlignment="1">
      <alignment horizontal="right" vertical="center"/>
    </xf>
    <xf numFmtId="0" fontId="15" fillId="0" borderId="230" xfId="6" applyFont="1" applyFill="1" applyBorder="1" applyAlignment="1">
      <alignment horizontal="left" vertical="center" wrapText="1"/>
    </xf>
    <xf numFmtId="0" fontId="15" fillId="0" borderId="231" xfId="6" applyFont="1" applyFill="1" applyBorder="1" applyAlignment="1">
      <alignment horizontal="left" vertical="center" wrapText="1"/>
    </xf>
    <xf numFmtId="0" fontId="15" fillId="0" borderId="213" xfId="6" applyFont="1" applyFill="1" applyBorder="1" applyAlignment="1">
      <alignment horizontal="center" vertical="center"/>
    </xf>
    <xf numFmtId="0" fontId="15" fillId="0" borderId="20" xfId="6" applyFont="1" applyFill="1" applyBorder="1" applyAlignment="1">
      <alignment horizontal="center" vertical="center"/>
    </xf>
    <xf numFmtId="0" fontId="22" fillId="0" borderId="0" xfId="6" applyFont="1" applyFill="1" applyAlignment="1">
      <alignment horizontal="left" vertical="center"/>
    </xf>
    <xf numFmtId="0" fontId="15" fillId="0" borderId="232" xfId="6" applyFont="1" applyFill="1" applyBorder="1" applyAlignment="1">
      <alignment horizontal="left" vertical="center" wrapText="1"/>
    </xf>
    <xf numFmtId="0" fontId="15" fillId="0" borderId="233" xfId="6" applyFont="1" applyFill="1" applyBorder="1" applyAlignment="1">
      <alignment horizontal="left" vertical="center" wrapText="1"/>
    </xf>
    <xf numFmtId="0" fontId="15" fillId="0" borderId="234" xfId="6" applyFont="1" applyFill="1" applyBorder="1" applyAlignment="1">
      <alignment horizontal="left" vertical="center" wrapText="1"/>
    </xf>
    <xf numFmtId="0" fontId="21" fillId="0" borderId="37" xfId="6" applyFont="1" applyFill="1" applyBorder="1" applyAlignment="1">
      <alignment horizontal="center" vertical="center"/>
    </xf>
    <xf numFmtId="0" fontId="21" fillId="0" borderId="38" xfId="6" applyFont="1" applyFill="1" applyBorder="1" applyAlignment="1">
      <alignment horizontal="center" vertical="center"/>
    </xf>
    <xf numFmtId="0" fontId="21" fillId="0" borderId="143" xfId="6" applyFont="1" applyFill="1" applyBorder="1" applyAlignment="1">
      <alignment horizontal="center" vertical="center" shrinkToFit="1"/>
    </xf>
    <xf numFmtId="0" fontId="21" fillId="0" borderId="174" xfId="6" applyFont="1" applyFill="1" applyBorder="1" applyAlignment="1">
      <alignment horizontal="center" vertical="center" shrinkToFit="1"/>
    </xf>
    <xf numFmtId="0" fontId="21" fillId="0" borderId="122" xfId="6" applyFont="1" applyFill="1" applyBorder="1" applyAlignment="1">
      <alignment horizontal="center" vertical="center" shrinkToFit="1"/>
    </xf>
    <xf numFmtId="0" fontId="21" fillId="0" borderId="40" xfId="6" applyFont="1" applyFill="1" applyBorder="1" applyAlignment="1">
      <alignment horizontal="center" vertical="center"/>
    </xf>
    <xf numFmtId="0" fontId="21" fillId="0" borderId="205" xfId="6" applyFont="1" applyFill="1" applyBorder="1" applyAlignment="1">
      <alignment horizontal="center" vertical="center"/>
    </xf>
    <xf numFmtId="0" fontId="21" fillId="0" borderId="201" xfId="6" applyFont="1" applyFill="1" applyBorder="1" applyAlignment="1">
      <alignment horizontal="center" vertical="center"/>
    </xf>
    <xf numFmtId="0" fontId="21" fillId="0" borderId="135" xfId="6" applyFont="1" applyFill="1" applyBorder="1" applyAlignment="1">
      <alignment horizontal="center" vertical="center"/>
    </xf>
    <xf numFmtId="188" fontId="22" fillId="0" borderId="109" xfId="6" applyNumberFormat="1" applyFont="1" applyFill="1" applyBorder="1" applyAlignment="1">
      <alignment horizontal="right" vertical="center"/>
    </xf>
    <xf numFmtId="188" fontId="22" fillId="0" borderId="201" xfId="6" applyNumberFormat="1" applyFont="1" applyFill="1" applyBorder="1" applyAlignment="1">
      <alignment horizontal="right" vertical="center"/>
    </xf>
    <xf numFmtId="188" fontId="22" fillId="0" borderId="108" xfId="6" applyNumberFormat="1" applyFont="1" applyFill="1" applyBorder="1" applyAlignment="1">
      <alignment horizontal="right" vertical="center"/>
    </xf>
    <xf numFmtId="0" fontId="21" fillId="0" borderId="202" xfId="6" applyFont="1" applyFill="1" applyBorder="1" applyAlignment="1">
      <alignment horizontal="center" vertical="center"/>
    </xf>
    <xf numFmtId="0" fontId="21" fillId="0" borderId="14" xfId="6" applyFont="1" applyFill="1" applyBorder="1" applyAlignment="1">
      <alignment horizontal="center" vertical="center"/>
    </xf>
    <xf numFmtId="0" fontId="21" fillId="0" borderId="169" xfId="6" applyFont="1" applyFill="1" applyBorder="1" applyAlignment="1">
      <alignment horizontal="center" vertical="center"/>
    </xf>
    <xf numFmtId="188" fontId="22" fillId="0" borderId="10" xfId="6" applyNumberFormat="1" applyFont="1" applyFill="1" applyBorder="1" applyAlignment="1">
      <alignment horizontal="right" vertical="center"/>
    </xf>
    <xf numFmtId="188" fontId="22" fillId="0" borderId="14" xfId="6" applyNumberFormat="1" applyFont="1" applyFill="1" applyBorder="1" applyAlignment="1">
      <alignment horizontal="right" vertical="center"/>
    </xf>
    <xf numFmtId="188" fontId="22" fillId="0" borderId="9" xfId="6" applyNumberFormat="1" applyFont="1" applyFill="1" applyBorder="1" applyAlignment="1">
      <alignment horizontal="right" vertical="center"/>
    </xf>
    <xf numFmtId="0" fontId="21" fillId="0" borderId="207" xfId="6" applyFont="1" applyFill="1" applyBorder="1" applyAlignment="1">
      <alignment horizontal="center" vertical="center"/>
    </xf>
    <xf numFmtId="0" fontId="21" fillId="0" borderId="228" xfId="6" applyFont="1" applyFill="1" applyBorder="1" applyAlignment="1">
      <alignment horizontal="center" vertical="center"/>
    </xf>
    <xf numFmtId="0" fontId="21" fillId="0" borderId="171" xfId="6" applyFont="1" applyFill="1" applyBorder="1" applyAlignment="1">
      <alignment horizontal="center" vertical="center"/>
    </xf>
    <xf numFmtId="188" fontId="22" fillId="0" borderId="208" xfId="6" applyNumberFormat="1" applyFont="1" applyFill="1" applyBorder="1" applyAlignment="1">
      <alignment horizontal="right" vertical="center"/>
    </xf>
    <xf numFmtId="188" fontId="22" fillId="0" borderId="228" xfId="6" applyNumberFormat="1" applyFont="1" applyFill="1" applyBorder="1" applyAlignment="1">
      <alignment horizontal="right" vertical="center"/>
    </xf>
    <xf numFmtId="188" fontId="22" fillId="0" borderId="209" xfId="6" applyNumberFormat="1" applyFont="1" applyFill="1" applyBorder="1" applyAlignment="1">
      <alignment horizontal="right" vertical="center"/>
    </xf>
    <xf numFmtId="0" fontId="21" fillId="0" borderId="239" xfId="6" applyFont="1" applyFill="1" applyBorder="1" applyAlignment="1">
      <alignment horizontal="center" vertical="center"/>
    </xf>
    <xf numFmtId="0" fontId="21" fillId="0" borderId="240" xfId="6" applyFont="1" applyFill="1" applyBorder="1" applyAlignment="1">
      <alignment horizontal="center" vertical="center"/>
    </xf>
    <xf numFmtId="0" fontId="21" fillId="0" borderId="225" xfId="6" applyFont="1" applyFill="1" applyBorder="1" applyAlignment="1">
      <alignment horizontal="center" vertical="center"/>
    </xf>
    <xf numFmtId="0" fontId="15" fillId="0" borderId="0" xfId="6" applyFont="1" applyFill="1" applyAlignment="1">
      <alignment horizontal="left" vertical="top" wrapText="1"/>
    </xf>
    <xf numFmtId="0" fontId="15" fillId="0" borderId="242" xfId="6" applyFont="1" applyFill="1" applyBorder="1" applyAlignment="1">
      <alignment horizontal="center" vertical="center" wrapText="1"/>
    </xf>
    <xf numFmtId="0" fontId="15" fillId="0" borderId="18" xfId="6" applyFont="1" applyFill="1" applyBorder="1" applyAlignment="1">
      <alignment horizontal="center" vertical="center"/>
    </xf>
    <xf numFmtId="0" fontId="15" fillId="0" borderId="50" xfId="6" applyFont="1" applyFill="1" applyBorder="1" applyAlignment="1">
      <alignment horizontal="center" vertical="center" wrapText="1"/>
    </xf>
    <xf numFmtId="0" fontId="15" fillId="0" borderId="55" xfId="6" applyFont="1" applyFill="1" applyBorder="1" applyAlignment="1">
      <alignment horizontal="center" vertical="center" wrapText="1"/>
    </xf>
    <xf numFmtId="0" fontId="15" fillId="0" borderId="212" xfId="6" applyFont="1" applyFill="1" applyBorder="1" applyAlignment="1">
      <alignment horizontal="center" vertical="center" wrapText="1"/>
    </xf>
    <xf numFmtId="0" fontId="15" fillId="0" borderId="38" xfId="6" applyFont="1" applyFill="1" applyBorder="1" applyAlignment="1">
      <alignment horizontal="center" vertical="center" shrinkToFit="1"/>
    </xf>
    <xf numFmtId="0" fontId="15" fillId="0" borderId="63" xfId="6" applyFont="1" applyFill="1" applyBorder="1" applyAlignment="1">
      <alignment horizontal="center" vertical="center" shrinkToFit="1"/>
    </xf>
    <xf numFmtId="0" fontId="15" fillId="0" borderId="102" xfId="6" applyFont="1" applyFill="1" applyBorder="1" applyAlignment="1">
      <alignment horizontal="center" vertical="center" shrinkToFit="1"/>
    </xf>
    <xf numFmtId="0" fontId="15" fillId="0" borderId="143" xfId="6" applyFont="1" applyFill="1" applyBorder="1" applyAlignment="1">
      <alignment horizontal="center" vertical="center" shrinkToFit="1"/>
    </xf>
    <xf numFmtId="0" fontId="15" fillId="0" borderId="63" xfId="6" applyFont="1" applyFill="1" applyBorder="1" applyAlignment="1">
      <alignment horizontal="center" vertical="center" wrapText="1"/>
    </xf>
    <xf numFmtId="0" fontId="15" fillId="0" borderId="64" xfId="6" applyFont="1" applyFill="1" applyBorder="1" applyAlignment="1">
      <alignment horizontal="center" vertical="center" wrapText="1"/>
    </xf>
    <xf numFmtId="188" fontId="22" fillId="0" borderId="205" xfId="6" applyNumberFormat="1" applyFont="1" applyFill="1" applyBorder="1" applyAlignment="1">
      <alignment horizontal="right" vertical="center"/>
    </xf>
    <xf numFmtId="188" fontId="22" fillId="0" borderId="110" xfId="6" applyNumberFormat="1" applyFont="1" applyFill="1" applyBorder="1" applyAlignment="1">
      <alignment horizontal="right" vertical="center"/>
    </xf>
    <xf numFmtId="188" fontId="22" fillId="0" borderId="82" xfId="6" applyNumberFormat="1" applyFont="1" applyFill="1" applyBorder="1" applyAlignment="1">
      <alignment horizontal="right" vertical="center"/>
    </xf>
    <xf numFmtId="188" fontId="22" fillId="0" borderId="135" xfId="6" applyNumberFormat="1" applyFont="1" applyFill="1" applyBorder="1" applyAlignment="1">
      <alignment horizontal="right" vertical="center"/>
    </xf>
    <xf numFmtId="188" fontId="22" fillId="0" borderId="202" xfId="6" applyNumberFormat="1" applyFont="1" applyFill="1" applyBorder="1" applyAlignment="1">
      <alignment horizontal="right" vertical="center"/>
    </xf>
    <xf numFmtId="188" fontId="22" fillId="0" borderId="112" xfId="6" applyNumberFormat="1" applyFont="1" applyFill="1" applyBorder="1" applyAlignment="1">
      <alignment horizontal="right" vertical="center"/>
    </xf>
    <xf numFmtId="188" fontId="22" fillId="0" borderId="8" xfId="6" applyNumberFormat="1" applyFont="1" applyFill="1" applyBorder="1" applyAlignment="1">
      <alignment horizontal="right" vertical="center"/>
    </xf>
    <xf numFmtId="207" fontId="22" fillId="0" borderId="36" xfId="6" applyNumberFormat="1" applyFont="1" applyFill="1" applyBorder="1" applyAlignment="1">
      <alignment horizontal="right" vertical="center"/>
    </xf>
    <xf numFmtId="188" fontId="22" fillId="0" borderId="169" xfId="6" applyNumberFormat="1" applyFont="1" applyFill="1" applyBorder="1" applyAlignment="1">
      <alignment horizontal="right" vertical="center"/>
    </xf>
    <xf numFmtId="188" fontId="22" fillId="0" borderId="10" xfId="6" quotePrefix="1" applyNumberFormat="1" applyFont="1" applyFill="1" applyBorder="1" applyAlignment="1">
      <alignment horizontal="right" vertical="center"/>
    </xf>
    <xf numFmtId="188" fontId="22" fillId="0" borderId="112" xfId="6" quotePrefix="1" applyNumberFormat="1" applyFont="1" applyFill="1" applyBorder="1" applyAlignment="1">
      <alignment horizontal="right" vertical="center"/>
    </xf>
    <xf numFmtId="188" fontId="22" fillId="0" borderId="207" xfId="6" applyNumberFormat="1" applyFont="1" applyFill="1" applyBorder="1" applyAlignment="1">
      <alignment horizontal="right" vertical="center"/>
    </xf>
    <xf numFmtId="188" fontId="22" fillId="0" borderId="191" xfId="6" applyNumberFormat="1" applyFont="1" applyFill="1" applyBorder="1" applyAlignment="1">
      <alignment horizontal="right" vertical="center"/>
    </xf>
    <xf numFmtId="188" fontId="22" fillId="0" borderId="235" xfId="6" applyNumberFormat="1" applyFont="1" applyFill="1" applyBorder="1" applyAlignment="1">
      <alignment horizontal="right" vertical="center"/>
    </xf>
    <xf numFmtId="207" fontId="22" fillId="0" borderId="114" xfId="6" applyNumberFormat="1" applyFont="1" applyFill="1" applyBorder="1" applyAlignment="1">
      <alignment horizontal="right" vertical="center"/>
    </xf>
    <xf numFmtId="188" fontId="22" fillId="0" borderId="171" xfId="6" applyNumberFormat="1" applyFont="1" applyFill="1" applyBorder="1" applyAlignment="1">
      <alignment horizontal="right" vertical="center"/>
    </xf>
    <xf numFmtId="185" fontId="22" fillId="0" borderId="243" xfId="6" applyNumberFormat="1" applyFont="1" applyFill="1" applyBorder="1" applyAlignment="1">
      <alignment horizontal="right" vertical="center"/>
    </xf>
    <xf numFmtId="0" fontId="15" fillId="0" borderId="242" xfId="6" applyFont="1" applyFill="1" applyBorder="1" applyAlignment="1">
      <alignment horizontal="center" vertical="center"/>
    </xf>
    <xf numFmtId="0" fontId="15" fillId="0" borderId="212" xfId="6" applyFont="1" applyFill="1" applyBorder="1" applyAlignment="1">
      <alignment horizontal="center" vertical="center"/>
    </xf>
    <xf numFmtId="0" fontId="15" fillId="0" borderId="100" xfId="6" applyFont="1" applyFill="1" applyBorder="1" applyAlignment="1">
      <alignment horizontal="center" vertical="center" shrinkToFit="1"/>
    </xf>
    <xf numFmtId="0" fontId="15" fillId="0" borderId="100" xfId="6" applyFont="1" applyFill="1" applyBorder="1" applyAlignment="1">
      <alignment horizontal="center" vertical="center"/>
    </xf>
    <xf numFmtId="0" fontId="15" fillId="0" borderId="62" xfId="6" applyFont="1" applyFill="1" applyBorder="1" applyAlignment="1">
      <alignment horizontal="center" vertical="center"/>
    </xf>
    <xf numFmtId="0" fontId="15" fillId="0" borderId="40" xfId="6" applyFont="1" applyFill="1" applyBorder="1" applyAlignment="1">
      <alignment horizontal="center" vertical="center"/>
    </xf>
    <xf numFmtId="0" fontId="21" fillId="0" borderId="244" xfId="6" applyFont="1" applyFill="1" applyBorder="1" applyAlignment="1">
      <alignment horizontal="center" vertical="center"/>
    </xf>
    <xf numFmtId="0" fontId="21" fillId="0" borderId="163" xfId="6" applyFont="1" applyFill="1" applyBorder="1" applyAlignment="1">
      <alignment horizontal="center" vertical="center"/>
    </xf>
    <xf numFmtId="0" fontId="21" fillId="0" borderId="164" xfId="6" applyFont="1" applyFill="1" applyBorder="1" applyAlignment="1">
      <alignment horizontal="center" vertical="center"/>
    </xf>
    <xf numFmtId="188" fontId="22" fillId="0" borderId="163" xfId="6" applyNumberFormat="1" applyFont="1" applyFill="1" applyBorder="1" applyAlignment="1">
      <alignment horizontal="right" vertical="center"/>
    </xf>
    <xf numFmtId="188" fontId="22" fillId="0" borderId="164" xfId="6" applyNumberFormat="1" applyFont="1" applyFill="1" applyBorder="1" applyAlignment="1">
      <alignment horizontal="right" vertical="center"/>
    </xf>
    <xf numFmtId="0" fontId="21" fillId="0" borderId="211" xfId="6" applyFont="1" applyFill="1" applyBorder="1" applyAlignment="1">
      <alignment horizontal="center" vertical="center"/>
    </xf>
    <xf numFmtId="0" fontId="21" fillId="0" borderId="36" xfId="6" applyFont="1" applyFill="1" applyBorder="1" applyAlignment="1">
      <alignment horizontal="center" vertical="center"/>
    </xf>
    <xf numFmtId="0" fontId="21" fillId="0" borderId="159" xfId="6" applyFont="1" applyFill="1" applyBorder="1" applyAlignment="1">
      <alignment horizontal="center" vertical="center"/>
    </xf>
    <xf numFmtId="188" fontId="22" fillId="0" borderId="36" xfId="6" applyNumberFormat="1" applyFont="1" applyFill="1" applyBorder="1" applyAlignment="1">
      <alignment horizontal="right" vertical="center"/>
    </xf>
    <xf numFmtId="188" fontId="22" fillId="0" borderId="159" xfId="6" applyNumberFormat="1" applyFont="1" applyFill="1" applyBorder="1" applyAlignment="1">
      <alignment horizontal="right" vertical="center"/>
    </xf>
    <xf numFmtId="0" fontId="21" fillId="0" borderId="245" xfId="6" applyFont="1" applyFill="1" applyBorder="1" applyAlignment="1">
      <alignment horizontal="center" vertical="center"/>
    </xf>
    <xf numFmtId="0" fontId="21" fillId="0" borderId="114" xfId="6" applyFont="1" applyFill="1" applyBorder="1" applyAlignment="1">
      <alignment horizontal="center" vertical="center"/>
    </xf>
    <xf numFmtId="0" fontId="21" fillId="0" borderId="162" xfId="6" applyFont="1" applyFill="1" applyBorder="1" applyAlignment="1">
      <alignment horizontal="center" vertical="center"/>
    </xf>
    <xf numFmtId="188" fontId="22" fillId="0" borderId="114" xfId="6" applyNumberFormat="1" applyFont="1" applyFill="1" applyBorder="1" applyAlignment="1">
      <alignment horizontal="right" vertical="center"/>
    </xf>
    <xf numFmtId="188" fontId="22" fillId="0" borderId="162" xfId="6" applyNumberFormat="1" applyFont="1" applyFill="1" applyBorder="1" applyAlignment="1">
      <alignment horizontal="right" vertical="center"/>
    </xf>
    <xf numFmtId="0" fontId="21" fillId="0" borderId="243" xfId="6" applyFont="1" applyFill="1" applyBorder="1" applyAlignment="1">
      <alignment horizontal="center" vertical="center"/>
    </xf>
    <xf numFmtId="0" fontId="21" fillId="0" borderId="223" xfId="6" applyFont="1" applyFill="1" applyBorder="1" applyAlignment="1">
      <alignment horizontal="center" vertical="center"/>
    </xf>
    <xf numFmtId="0" fontId="21" fillId="0" borderId="224" xfId="6" applyFont="1" applyFill="1" applyBorder="1" applyAlignment="1">
      <alignment horizontal="center" vertical="center"/>
    </xf>
    <xf numFmtId="188" fontId="22" fillId="0" borderId="243" xfId="6" applyNumberFormat="1" applyFont="1" applyFill="1" applyBorder="1" applyAlignment="1">
      <alignment horizontal="right" vertical="center"/>
    </xf>
    <xf numFmtId="188" fontId="22" fillId="0" borderId="227" xfId="6" applyNumberFormat="1" applyFont="1" applyFill="1" applyBorder="1" applyAlignment="1">
      <alignment horizontal="right" vertical="center"/>
    </xf>
    <xf numFmtId="188" fontId="22" fillId="0" borderId="223" xfId="6" applyNumberFormat="1" applyFont="1" applyFill="1" applyBorder="1" applyAlignment="1">
      <alignment horizontal="right" vertical="center"/>
    </xf>
    <xf numFmtId="188" fontId="22" fillId="0" borderId="237" xfId="6" applyNumberFormat="1" applyFont="1" applyFill="1" applyBorder="1" applyAlignment="1">
      <alignment horizontal="right" vertical="center"/>
    </xf>
    <xf numFmtId="188" fontId="22" fillId="0" borderId="222" xfId="6" applyNumberFormat="1" applyFont="1" applyFill="1" applyBorder="1" applyAlignment="1">
      <alignment horizontal="right" vertical="center"/>
    </xf>
    <xf numFmtId="188" fontId="22" fillId="0" borderId="224" xfId="6" applyNumberFormat="1" applyFont="1" applyFill="1" applyBorder="1" applyAlignment="1">
      <alignment horizontal="right" vertical="center"/>
    </xf>
    <xf numFmtId="0" fontId="22" fillId="0" borderId="0" xfId="6" applyFont="1" applyFill="1" applyAlignment="1">
      <alignment horizontal="right" vertical="center"/>
    </xf>
    <xf numFmtId="0" fontId="21" fillId="0" borderId="0" xfId="6" applyFont="1" applyFill="1" applyAlignment="1">
      <alignment horizontal="right" vertical="center"/>
    </xf>
    <xf numFmtId="0" fontId="21" fillId="0" borderId="66" xfId="6" applyFont="1" applyFill="1" applyBorder="1" applyAlignment="1">
      <alignment horizontal="center" vertical="center" textRotation="255"/>
    </xf>
    <xf numFmtId="0" fontId="21" fillId="0" borderId="15" xfId="6" applyFont="1" applyFill="1" applyBorder="1" applyAlignment="1">
      <alignment vertical="center" wrapText="1"/>
    </xf>
    <xf numFmtId="0" fontId="5" fillId="0" borderId="246" xfId="6" applyFill="1" applyBorder="1">
      <alignment vertical="center"/>
    </xf>
    <xf numFmtId="0" fontId="30" fillId="0" borderId="41" xfId="6" applyFont="1" applyFill="1" applyBorder="1" applyAlignment="1">
      <alignment horizontal="center" vertical="center"/>
    </xf>
    <xf numFmtId="0" fontId="30" fillId="0" borderId="42" xfId="6" applyFont="1" applyFill="1" applyBorder="1" applyAlignment="1">
      <alignment horizontal="center" vertical="center"/>
    </xf>
    <xf numFmtId="0" fontId="30" fillId="0" borderId="55" xfId="6" applyFont="1" applyFill="1" applyBorder="1" applyAlignment="1">
      <alignment horizontal="center" vertical="center"/>
    </xf>
    <xf numFmtId="0" fontId="21" fillId="0" borderId="73" xfId="6" applyFont="1" applyFill="1" applyBorder="1" applyAlignment="1">
      <alignment horizontal="center" vertical="center" textRotation="255"/>
    </xf>
    <xf numFmtId="0" fontId="5" fillId="0" borderId="247" xfId="6" applyFill="1" applyBorder="1">
      <alignment vertical="center"/>
    </xf>
    <xf numFmtId="0" fontId="5" fillId="0" borderId="248" xfId="6" applyFill="1" applyBorder="1">
      <alignment vertical="center"/>
    </xf>
    <xf numFmtId="0" fontId="30" fillId="0" borderId="37" xfId="6" applyFont="1" applyFill="1" applyBorder="1" applyAlignment="1">
      <alignment horizontal="center" vertical="center"/>
    </xf>
    <xf numFmtId="0" fontId="30" fillId="0" borderId="38" xfId="6" applyFont="1" applyFill="1" applyBorder="1" applyAlignment="1">
      <alignment horizontal="center" vertical="center"/>
    </xf>
    <xf numFmtId="0" fontId="30" fillId="0" borderId="64" xfId="6" applyFont="1" applyFill="1" applyBorder="1" applyAlignment="1">
      <alignment horizontal="center" vertical="center"/>
    </xf>
    <xf numFmtId="0" fontId="21" fillId="0" borderId="226" xfId="6" applyFont="1" applyFill="1" applyBorder="1" applyAlignment="1">
      <alignment horizontal="center" vertical="center"/>
    </xf>
    <xf numFmtId="0" fontId="21" fillId="0" borderId="84" xfId="6" applyFont="1" applyFill="1" applyBorder="1" applyAlignment="1">
      <alignment horizontal="center" vertical="center"/>
    </xf>
    <xf numFmtId="184" fontId="22" fillId="0" borderId="201" xfId="6" applyNumberFormat="1" applyFont="1" applyFill="1" applyBorder="1">
      <alignment vertical="center"/>
    </xf>
    <xf numFmtId="184" fontId="22" fillId="0" borderId="43" xfId="6" applyNumberFormat="1" applyFont="1" applyFill="1" applyBorder="1">
      <alignment vertical="center"/>
    </xf>
    <xf numFmtId="184" fontId="22" fillId="0" borderId="109" xfId="6" applyNumberFormat="1" applyFont="1" applyFill="1" applyBorder="1">
      <alignment vertical="center"/>
    </xf>
    <xf numFmtId="184" fontId="22" fillId="0" borderId="135" xfId="6" applyNumberFormat="1" applyFont="1" applyFill="1" applyBorder="1">
      <alignment vertical="center"/>
    </xf>
    <xf numFmtId="0" fontId="21" fillId="0" borderId="220" xfId="6" applyFont="1" applyFill="1" applyBorder="1" applyAlignment="1">
      <alignment horizontal="center" vertical="center"/>
    </xf>
    <xf numFmtId="0" fontId="21" fillId="0" borderId="136" xfId="6" applyFont="1" applyFill="1" applyBorder="1" applyAlignment="1">
      <alignment horizontal="center" vertical="center" shrinkToFit="1"/>
    </xf>
    <xf numFmtId="207" fontId="22" fillId="0" borderId="257" xfId="6" applyNumberFormat="1" applyFont="1" applyFill="1" applyBorder="1">
      <alignment vertical="center"/>
    </xf>
    <xf numFmtId="207" fontId="22" fillId="0" borderId="53" xfId="6" applyNumberFormat="1" applyFont="1" applyFill="1" applyBorder="1">
      <alignment vertical="center"/>
    </xf>
    <xf numFmtId="207" fontId="22" fillId="0" borderId="150" xfId="6" applyNumberFormat="1" applyFont="1" applyFill="1" applyBorder="1">
      <alignment vertical="center"/>
    </xf>
    <xf numFmtId="207" fontId="22" fillId="0" borderId="203" xfId="6" applyNumberFormat="1" applyFont="1" applyFill="1" applyBorder="1">
      <alignment vertical="center"/>
    </xf>
    <xf numFmtId="207" fontId="22" fillId="0" borderId="136" xfId="6" applyNumberFormat="1" applyFont="1" applyFill="1" applyBorder="1">
      <alignment vertical="center"/>
    </xf>
    <xf numFmtId="0" fontId="21" fillId="0" borderId="249" xfId="6" applyFont="1" applyFill="1" applyBorder="1" applyAlignment="1">
      <alignment horizontal="center" vertical="center"/>
    </xf>
    <xf numFmtId="188" fontId="22" fillId="0" borderId="68" xfId="6" applyNumberFormat="1" applyFont="1" applyFill="1" applyBorder="1">
      <alignment vertical="center"/>
    </xf>
    <xf numFmtId="188" fontId="22" fillId="0" borderId="31" xfId="6" applyNumberFormat="1" applyFont="1" applyFill="1" applyBorder="1">
      <alignment vertical="center"/>
    </xf>
    <xf numFmtId="188" fontId="22" fillId="0" borderId="67" xfId="6" applyNumberFormat="1" applyFont="1" applyFill="1" applyBorder="1">
      <alignment vertical="center"/>
    </xf>
    <xf numFmtId="188" fontId="22" fillId="0" borderId="139" xfId="6" applyNumberFormat="1" applyFont="1" applyFill="1" applyBorder="1">
      <alignment vertical="center"/>
    </xf>
    <xf numFmtId="176" fontId="22" fillId="0" borderId="257" xfId="6" applyNumberFormat="1" applyFont="1" applyFill="1" applyBorder="1">
      <alignment vertical="center"/>
    </xf>
    <xf numFmtId="176" fontId="22" fillId="0" borderId="53" xfId="6" applyNumberFormat="1" applyFont="1" applyFill="1" applyBorder="1">
      <alignment vertical="center"/>
    </xf>
    <xf numFmtId="0" fontId="21" fillId="0" borderId="219" xfId="6" applyFont="1" applyFill="1" applyBorder="1" applyAlignment="1">
      <alignment horizontal="center" vertical="center"/>
    </xf>
    <xf numFmtId="0" fontId="21" fillId="0" borderId="250" xfId="6" applyFont="1" applyFill="1" applyBorder="1" applyAlignment="1">
      <alignment horizontal="center" vertical="center"/>
    </xf>
    <xf numFmtId="188" fontId="22" fillId="0" borderId="70" xfId="6" applyNumberFormat="1" applyFont="1" applyFill="1" applyBorder="1">
      <alignment vertical="center"/>
    </xf>
    <xf numFmtId="188" fontId="22" fillId="0" borderId="163" xfId="6" applyNumberFormat="1" applyFont="1" applyFill="1" applyBorder="1">
      <alignment vertical="center"/>
    </xf>
    <xf numFmtId="188" fontId="22" fillId="0" borderId="69" xfId="6" applyNumberFormat="1" applyFont="1" applyFill="1" applyBorder="1">
      <alignment vertical="center"/>
    </xf>
    <xf numFmtId="188" fontId="22" fillId="0" borderId="72" xfId="6" applyNumberFormat="1" applyFont="1" applyFill="1" applyBorder="1">
      <alignment vertical="center"/>
    </xf>
    <xf numFmtId="0" fontId="21" fillId="0" borderId="103" xfId="6" applyFont="1" applyFill="1" applyBorder="1" applyAlignment="1">
      <alignment horizontal="center" vertical="center"/>
    </xf>
    <xf numFmtId="0" fontId="21" fillId="0" borderId="171" xfId="6" applyFont="1" applyFill="1" applyBorder="1" applyAlignment="1">
      <alignment horizontal="center" vertical="center" shrinkToFit="1"/>
    </xf>
    <xf numFmtId="207" fontId="22" fillId="0" borderId="212" xfId="6" applyNumberFormat="1" applyFont="1" applyFill="1" applyBorder="1">
      <alignment vertical="center"/>
    </xf>
    <xf numFmtId="207" fontId="22" fillId="0" borderId="170" xfId="6" applyNumberFormat="1" applyFont="1" applyFill="1" applyBorder="1">
      <alignment vertical="center"/>
    </xf>
    <xf numFmtId="207" fontId="22" fillId="0" borderId="208" xfId="6" applyNumberFormat="1" applyFont="1" applyFill="1" applyBorder="1">
      <alignment vertical="center"/>
    </xf>
    <xf numFmtId="207" fontId="22" fillId="0" borderId="228" xfId="6" applyNumberFormat="1" applyFont="1" applyFill="1" applyBorder="1">
      <alignment vertical="center"/>
    </xf>
    <xf numFmtId="207" fontId="22" fillId="0" borderId="171" xfId="6" applyNumberFormat="1" applyFont="1" applyFill="1" applyBorder="1">
      <alignment vertical="center"/>
    </xf>
    <xf numFmtId="184" fontId="22" fillId="0" borderId="71" xfId="6" applyNumberFormat="1" applyFont="1" applyFill="1" applyBorder="1">
      <alignment vertical="center"/>
    </xf>
    <xf numFmtId="184" fontId="22" fillId="0" borderId="163" xfId="6" applyNumberFormat="1" applyFont="1" applyFill="1" applyBorder="1">
      <alignment vertical="center"/>
    </xf>
    <xf numFmtId="184" fontId="22" fillId="0" borderId="70" xfId="6" applyNumberFormat="1" applyFont="1" applyFill="1" applyBorder="1">
      <alignment vertical="center"/>
    </xf>
    <xf numFmtId="184" fontId="22" fillId="0" borderId="69" xfId="6" applyNumberFormat="1" applyFont="1" applyFill="1" applyBorder="1">
      <alignment vertical="center"/>
    </xf>
    <xf numFmtId="0" fontId="21" fillId="0" borderId="79" xfId="6" applyFont="1" applyFill="1" applyBorder="1" applyAlignment="1">
      <alignment horizontal="center" vertical="center" textRotation="255"/>
    </xf>
    <xf numFmtId="0" fontId="21" fillId="0" borderId="0" xfId="6" applyFont="1" applyFill="1" applyAlignment="1">
      <alignment horizontal="center" vertical="center"/>
    </xf>
    <xf numFmtId="208" fontId="21" fillId="0" borderId="0" xfId="6" quotePrefix="1" applyNumberFormat="1" applyFont="1" applyFill="1" applyAlignment="1">
      <alignment horizontal="right" vertical="center"/>
    </xf>
    <xf numFmtId="208" fontId="22" fillId="0" borderId="0" xfId="6" applyNumberFormat="1" applyFont="1" applyFill="1">
      <alignment vertical="center"/>
    </xf>
    <xf numFmtId="0" fontId="5" fillId="0" borderId="251" xfId="6" applyFill="1" applyBorder="1">
      <alignment vertical="center"/>
    </xf>
    <xf numFmtId="0" fontId="5" fillId="0" borderId="252" xfId="6" applyFill="1" applyBorder="1">
      <alignment vertical="center"/>
    </xf>
    <xf numFmtId="0" fontId="30" fillId="0" borderId="35" xfId="6" applyFont="1" applyFill="1" applyBorder="1" applyAlignment="1">
      <alignment horizontal="center" vertical="center"/>
    </xf>
    <xf numFmtId="0" fontId="21" fillId="0" borderId="135" xfId="6" applyFont="1" applyFill="1" applyBorder="1" applyAlignment="1">
      <alignment horizontal="center" vertical="center"/>
    </xf>
    <xf numFmtId="0" fontId="21" fillId="0" borderId="139" xfId="6" applyFont="1" applyFill="1" applyBorder="1" applyAlignment="1">
      <alignment horizontal="center" vertical="center"/>
    </xf>
    <xf numFmtId="0" fontId="21" fillId="0" borderId="72" xfId="6" applyFont="1" applyFill="1" applyBorder="1" applyAlignment="1">
      <alignment horizontal="center" vertical="center"/>
    </xf>
    <xf numFmtId="0" fontId="21" fillId="0" borderId="107" xfId="6" applyFont="1" applyFill="1" applyBorder="1" applyAlignment="1">
      <alignment horizontal="center" vertical="center"/>
    </xf>
    <xf numFmtId="176" fontId="22" fillId="0" borderId="212" xfId="6" applyNumberFormat="1" applyFont="1" applyFill="1" applyBorder="1">
      <alignment vertical="center"/>
    </xf>
    <xf numFmtId="176" fontId="22" fillId="0" borderId="170" xfId="6" applyNumberFormat="1" applyFont="1" applyFill="1" applyBorder="1">
      <alignment vertical="center"/>
    </xf>
    <xf numFmtId="0" fontId="21" fillId="0" borderId="0" xfId="6" applyFont="1" applyFill="1" applyAlignment="1">
      <alignment horizontal="center" vertical="center" textRotation="255"/>
    </xf>
    <xf numFmtId="0" fontId="21" fillId="0" borderId="0" xfId="6" applyFont="1" applyFill="1" applyAlignment="1">
      <alignment vertical="center" textRotation="255"/>
    </xf>
    <xf numFmtId="10" fontId="22" fillId="0" borderId="0" xfId="6" applyNumberFormat="1" applyFont="1" applyFill="1">
      <alignment vertical="center"/>
    </xf>
    <xf numFmtId="208" fontId="21" fillId="0" borderId="0" xfId="6" applyNumberFormat="1" applyFont="1" applyFill="1">
      <alignment vertical="center"/>
    </xf>
    <xf numFmtId="209" fontId="21" fillId="0" borderId="0" xfId="6" applyNumberFormat="1" applyFont="1" applyFill="1">
      <alignment vertical="center"/>
    </xf>
    <xf numFmtId="0" fontId="21" fillId="0" borderId="221" xfId="6" applyFont="1" applyFill="1" applyBorder="1" applyAlignment="1">
      <alignment horizontal="center" vertical="center"/>
    </xf>
    <xf numFmtId="0" fontId="21" fillId="0" borderId="253" xfId="6" applyFont="1" applyFill="1" applyBorder="1" applyAlignment="1">
      <alignment horizontal="left" vertical="center" wrapText="1"/>
    </xf>
    <xf numFmtId="0" fontId="30" fillId="0" borderId="222" xfId="6" applyFont="1" applyFill="1" applyBorder="1" applyAlignment="1">
      <alignment horizontal="center" vertical="center"/>
    </xf>
    <xf numFmtId="0" fontId="30" fillId="0" borderId="240" xfId="6" applyFont="1" applyFill="1" applyBorder="1" applyAlignment="1">
      <alignment horizontal="center" vertical="center"/>
    </xf>
    <xf numFmtId="0" fontId="30" fillId="0" borderId="227" xfId="6" applyFont="1" applyFill="1" applyBorder="1" applyAlignment="1">
      <alignment horizontal="center" vertical="center"/>
    </xf>
    <xf numFmtId="0" fontId="30" fillId="0" borderId="223" xfId="6" applyFont="1" applyFill="1" applyBorder="1" applyAlignment="1">
      <alignment horizontal="center" vertical="center"/>
    </xf>
    <xf numFmtId="0" fontId="30" fillId="0" borderId="225" xfId="6" applyFont="1" applyFill="1" applyBorder="1" applyAlignment="1">
      <alignment horizontal="center" vertical="center"/>
    </xf>
    <xf numFmtId="0" fontId="21" fillId="0" borderId="66" xfId="6" applyFont="1" applyFill="1" applyBorder="1" applyAlignment="1">
      <alignment horizontal="center" vertical="center"/>
    </xf>
    <xf numFmtId="0" fontId="21" fillId="0" borderId="226" xfId="6" applyFont="1" applyFill="1" applyBorder="1" applyAlignment="1">
      <alignment horizontal="left" vertical="center"/>
    </xf>
    <xf numFmtId="184" fontId="22" fillId="0" borderId="17" xfId="6" applyNumberFormat="1" applyFont="1" applyFill="1" applyBorder="1">
      <alignment vertical="center"/>
    </xf>
    <xf numFmtId="184" fontId="22" fillId="0" borderId="18" xfId="6" applyNumberFormat="1" applyFont="1" applyFill="1" applyBorder="1">
      <alignment vertical="center"/>
    </xf>
    <xf numFmtId="184" fontId="22" fillId="0" borderId="19" xfId="6" applyNumberFormat="1" applyFont="1" applyFill="1" applyBorder="1">
      <alignment vertical="center"/>
    </xf>
    <xf numFmtId="184" fontId="22" fillId="0" borderId="16" xfId="6" applyNumberFormat="1" applyFont="1" applyFill="1" applyBorder="1">
      <alignment vertical="center"/>
    </xf>
    <xf numFmtId="184" fontId="22" fillId="0" borderId="131" xfId="6" applyNumberFormat="1" applyFont="1" applyFill="1" applyBorder="1">
      <alignment vertical="center"/>
    </xf>
    <xf numFmtId="0" fontId="21" fillId="0" borderId="79" xfId="6" applyFont="1" applyFill="1" applyBorder="1" applyAlignment="1">
      <alignment horizontal="center" vertical="center"/>
    </xf>
    <xf numFmtId="0" fontId="21" fillId="0" borderId="103" xfId="6" applyFont="1" applyFill="1" applyBorder="1" applyAlignment="1">
      <alignment horizontal="center" vertical="center"/>
    </xf>
    <xf numFmtId="184" fontId="22" fillId="0" borderId="61" xfId="6" applyNumberFormat="1" applyFont="1" applyFill="1" applyBorder="1" applyAlignment="1">
      <alignment horizontal="right" vertical="center"/>
    </xf>
    <xf numFmtId="184" fontId="22" fillId="0" borderId="38" xfId="6" applyNumberFormat="1" applyFont="1" applyFill="1" applyBorder="1" applyAlignment="1">
      <alignment horizontal="right" vertical="center"/>
    </xf>
    <xf numFmtId="184" fontId="22" fillId="0" borderId="63" xfId="6" applyNumberFormat="1" applyFont="1" applyFill="1" applyBorder="1" applyAlignment="1">
      <alignment horizontal="right" vertical="center"/>
    </xf>
    <xf numFmtId="184" fontId="22" fillId="0" borderId="64" xfId="6" applyNumberFormat="1" applyFont="1" applyFill="1" applyBorder="1" applyAlignment="1">
      <alignment horizontal="right" vertical="center"/>
    </xf>
    <xf numFmtId="0" fontId="21" fillId="0" borderId="84" xfId="6" applyFont="1" applyFill="1" applyBorder="1">
      <alignment vertical="center"/>
    </xf>
    <xf numFmtId="184" fontId="22" fillId="0" borderId="51" xfId="6" applyNumberFormat="1" applyFont="1" applyFill="1" applyBorder="1">
      <alignment vertical="center"/>
    </xf>
    <xf numFmtId="184" fontId="22" fillId="0" borderId="50" xfId="6" applyNumberFormat="1" applyFont="1" applyFill="1" applyBorder="1">
      <alignment vertical="center"/>
    </xf>
    <xf numFmtId="184" fontId="22" fillId="0" borderId="42" xfId="6" applyNumberFormat="1" applyFont="1" applyFill="1" applyBorder="1">
      <alignment vertical="center"/>
    </xf>
    <xf numFmtId="184" fontId="22" fillId="0" borderId="54" xfId="6" applyNumberFormat="1" applyFont="1" applyFill="1" applyBorder="1">
      <alignment vertical="center"/>
    </xf>
    <xf numFmtId="184" fontId="22" fillId="0" borderId="55" xfId="6" applyNumberFormat="1" applyFont="1" applyFill="1" applyBorder="1">
      <alignment vertical="center"/>
    </xf>
    <xf numFmtId="0" fontId="21" fillId="0" borderId="91" xfId="6" applyFont="1" applyFill="1" applyBorder="1">
      <alignment vertical="center"/>
    </xf>
    <xf numFmtId="184" fontId="22" fillId="0" borderId="9" xfId="6" applyNumberFormat="1" applyFont="1" applyFill="1" applyBorder="1">
      <alignment vertical="center"/>
    </xf>
    <xf numFmtId="184" fontId="22" fillId="0" borderId="10" xfId="6" applyNumberFormat="1" applyFont="1" applyFill="1" applyBorder="1">
      <alignment vertical="center"/>
    </xf>
    <xf numFmtId="184" fontId="22" fillId="0" borderId="36" xfId="6" applyNumberFormat="1" applyFont="1" applyFill="1" applyBorder="1">
      <alignment vertical="center"/>
    </xf>
    <xf numFmtId="184" fontId="22" fillId="0" borderId="14" xfId="6" applyNumberFormat="1" applyFont="1" applyFill="1" applyBorder="1">
      <alignment vertical="center"/>
    </xf>
    <xf numFmtId="184" fontId="22" fillId="0" borderId="169" xfId="6" applyNumberFormat="1" applyFont="1" applyFill="1" applyBorder="1">
      <alignment vertical="center"/>
    </xf>
    <xf numFmtId="184" fontId="22" fillId="0" borderId="44" xfId="6" applyNumberFormat="1" applyFont="1" applyFill="1" applyBorder="1">
      <alignment vertical="center"/>
    </xf>
    <xf numFmtId="0" fontId="21" fillId="0" borderId="250" xfId="6" applyFont="1" applyFill="1" applyBorder="1">
      <alignment vertical="center"/>
    </xf>
    <xf numFmtId="184" fontId="22" fillId="0" borderId="5" xfId="6" applyNumberFormat="1" applyFont="1" applyFill="1" applyBorder="1">
      <alignment vertical="center"/>
    </xf>
    <xf numFmtId="184" fontId="22" fillId="0" borderId="35" xfId="6" applyNumberFormat="1" applyFont="1" applyFill="1" applyBorder="1">
      <alignment vertical="center"/>
    </xf>
    <xf numFmtId="184" fontId="22" fillId="0" borderId="0" xfId="6" applyNumberFormat="1" applyFont="1" applyFill="1">
      <alignment vertical="center"/>
    </xf>
    <xf numFmtId="184" fontId="22" fillId="0" borderId="60" xfId="6" applyNumberFormat="1" applyFont="1" applyFill="1" applyBorder="1">
      <alignment vertical="center"/>
    </xf>
    <xf numFmtId="184" fontId="22" fillId="0" borderId="174" xfId="6" applyNumberFormat="1" applyFont="1" applyFill="1" applyBorder="1">
      <alignment vertical="center"/>
    </xf>
    <xf numFmtId="184" fontId="22" fillId="0" borderId="143" xfId="6" applyNumberFormat="1" applyFont="1" applyFill="1" applyBorder="1">
      <alignment vertical="center"/>
    </xf>
    <xf numFmtId="184" fontId="22" fillId="0" borderId="39" xfId="6" applyNumberFormat="1" applyFont="1" applyFill="1" applyBorder="1">
      <alignment vertical="center"/>
    </xf>
    <xf numFmtId="184" fontId="22" fillId="0" borderId="175" xfId="6" applyNumberFormat="1" applyFont="1" applyFill="1" applyBorder="1">
      <alignment vertical="center"/>
    </xf>
    <xf numFmtId="0" fontId="21" fillId="0" borderId="91" xfId="6" applyFont="1" applyFill="1" applyBorder="1" applyAlignment="1">
      <alignment vertical="center" shrinkToFit="1"/>
    </xf>
    <xf numFmtId="0" fontId="21" fillId="0" borderId="98" xfId="6" applyFont="1" applyFill="1" applyBorder="1">
      <alignment vertical="center"/>
    </xf>
    <xf numFmtId="184" fontId="22" fillId="0" borderId="61" xfId="6" applyNumberFormat="1" applyFont="1" applyFill="1" applyBorder="1">
      <alignment vertical="center"/>
    </xf>
    <xf numFmtId="184" fontId="22" fillId="0" borderId="63" xfId="6" applyNumberFormat="1" applyFont="1" applyFill="1" applyBorder="1">
      <alignment vertical="center"/>
    </xf>
    <xf numFmtId="184" fontId="22" fillId="0" borderId="38" xfId="6" applyNumberFormat="1" applyFont="1" applyFill="1" applyBorder="1">
      <alignment vertical="center"/>
    </xf>
    <xf numFmtId="184" fontId="22" fillId="0" borderId="64" xfId="6" applyNumberFormat="1" applyFont="1" applyFill="1" applyBorder="1">
      <alignment vertical="center"/>
    </xf>
    <xf numFmtId="184" fontId="21" fillId="0" borderId="0" xfId="6" applyNumberFormat="1" applyFont="1" applyFill="1">
      <alignment vertical="center"/>
    </xf>
    <xf numFmtId="188" fontId="21" fillId="0" borderId="0" xfId="6" applyNumberFormat="1" applyFont="1" applyFill="1">
      <alignment vertical="center"/>
    </xf>
    <xf numFmtId="0" fontId="24" fillId="0" borderId="0" xfId="1" applyFont="1" applyAlignment="1">
      <alignment horizontal="left"/>
    </xf>
    <xf numFmtId="0" fontId="14" fillId="0" borderId="0" xfId="1" applyFont="1" applyAlignment="1">
      <alignment horizontal="left"/>
    </xf>
    <xf numFmtId="0" fontId="8" fillId="0" borderId="0" xfId="1" quotePrefix="1" applyFont="1" applyAlignment="1">
      <alignment horizontal="left"/>
    </xf>
    <xf numFmtId="0" fontId="15" fillId="0" borderId="256" xfId="1" applyFont="1" applyBorder="1" applyAlignment="1">
      <alignment horizontal="center" vertical="center"/>
    </xf>
    <xf numFmtId="0" fontId="15" fillId="0" borderId="154" xfId="1" applyFont="1" applyBorder="1" applyAlignment="1">
      <alignment horizontal="center" vertical="center"/>
    </xf>
    <xf numFmtId="0" fontId="15" fillId="0" borderId="214" xfId="1" quotePrefix="1" applyFont="1" applyBorder="1" applyAlignment="1">
      <alignment horizontal="center" vertical="center"/>
    </xf>
    <xf numFmtId="0" fontId="15" fillId="0" borderId="145" xfId="1" applyFont="1" applyBorder="1" applyAlignment="1">
      <alignment horizontal="center" vertical="distributed" textRotation="255" justifyLastLine="1"/>
    </xf>
    <xf numFmtId="0" fontId="15" fillId="0" borderId="146" xfId="1" applyFont="1" applyBorder="1" applyAlignment="1">
      <alignment horizontal="center" vertical="distributed" textRotation="255" justifyLastLine="1"/>
    </xf>
    <xf numFmtId="0" fontId="15" fillId="0" borderId="155" xfId="1" applyFont="1" applyBorder="1" applyAlignment="1">
      <alignment horizontal="center" vertical="distributed" textRotation="255" justifyLastLine="1"/>
    </xf>
    <xf numFmtId="0" fontId="15" fillId="0" borderId="146" xfId="1" applyFont="1" applyBorder="1" applyAlignment="1">
      <alignment horizontal="center" vertical="center" textRotation="255"/>
    </xf>
    <xf numFmtId="49" fontId="15" fillId="0" borderId="134" xfId="1" applyNumberFormat="1" applyFont="1" applyBorder="1" applyAlignment="1">
      <alignment horizontal="center" vertical="center" textRotation="255"/>
    </xf>
    <xf numFmtId="0" fontId="15" fillId="0" borderId="42" xfId="1" applyFont="1" applyBorder="1" applyAlignment="1">
      <alignment horizontal="center" vertical="center" textRotation="255"/>
    </xf>
    <xf numFmtId="0" fontId="15" fillId="0" borderId="145" xfId="1" quotePrefix="1" applyFont="1" applyBorder="1" applyAlignment="1">
      <alignment horizontal="center" vertical="center" wrapText="1"/>
    </xf>
    <xf numFmtId="0" fontId="15" fillId="0" borderId="168" xfId="1" applyFont="1" applyBorder="1" applyAlignment="1">
      <alignment horizontal="center" vertical="center" wrapText="1"/>
    </xf>
    <xf numFmtId="0" fontId="5" fillId="0" borderId="0" xfId="1" applyAlignment="1">
      <alignment vertical="center"/>
    </xf>
    <xf numFmtId="0" fontId="15" fillId="0" borderId="204" xfId="1" applyFont="1" applyBorder="1" applyAlignment="1">
      <alignment horizontal="center" vertical="center"/>
    </xf>
    <xf numFmtId="0" fontId="15" fillId="0" borderId="99" xfId="1" applyFont="1" applyBorder="1" applyAlignment="1">
      <alignment horizontal="center" vertical="center"/>
    </xf>
    <xf numFmtId="0" fontId="15" fillId="0" borderId="101" xfId="1" applyFont="1" applyBorder="1" applyAlignment="1">
      <alignment horizontal="center" vertical="center"/>
    </xf>
    <xf numFmtId="0" fontId="15" fillId="0" borderId="128" xfId="1" applyFont="1" applyBorder="1" applyAlignment="1">
      <alignment horizontal="center" vertical="distributed" textRotation="255" justifyLastLine="1"/>
    </xf>
    <xf numFmtId="0" fontId="15" fillId="0" borderId="126" xfId="1" applyFont="1" applyBorder="1" applyAlignment="1">
      <alignment horizontal="center" vertical="distributed" textRotation="255" justifyLastLine="1"/>
    </xf>
    <xf numFmtId="0" fontId="15" fillId="0" borderId="100" xfId="1" applyFont="1" applyBorder="1" applyAlignment="1">
      <alignment horizontal="center" vertical="distributed" textRotation="255" justifyLastLine="1"/>
    </xf>
    <xf numFmtId="0" fontId="15" fillId="0" borderId="126" xfId="1" applyFont="1" applyBorder="1" applyAlignment="1">
      <alignment horizontal="center" vertical="center" textRotation="255"/>
    </xf>
    <xf numFmtId="0" fontId="15" fillId="0" borderId="127" xfId="1" applyFont="1" applyBorder="1" applyAlignment="1">
      <alignment vertical="center" textRotation="255"/>
    </xf>
    <xf numFmtId="0" fontId="15" fillId="0" borderId="38" xfId="1" applyFont="1" applyBorder="1" applyAlignment="1">
      <alignment horizontal="center" vertical="center" textRotation="255"/>
    </xf>
    <xf numFmtId="0" fontId="15" fillId="0" borderId="75" xfId="1" applyFont="1" applyBorder="1" applyAlignment="1">
      <alignment horizontal="center" vertical="center"/>
    </xf>
    <xf numFmtId="0" fontId="15" fillId="0" borderId="78" xfId="1" applyFont="1" applyBorder="1" applyAlignment="1">
      <alignment horizontal="center" vertical="center"/>
    </xf>
    <xf numFmtId="0" fontId="15" fillId="0" borderId="80" xfId="1" applyFont="1" applyBorder="1" applyAlignment="1">
      <alignment horizontal="distributed" vertical="center"/>
    </xf>
    <xf numFmtId="0" fontId="15" fillId="0" borderId="82" xfId="1" applyFont="1" applyBorder="1" applyAlignment="1">
      <alignment horizontal="distributed" vertical="center"/>
    </xf>
    <xf numFmtId="188" fontId="15" fillId="0" borderId="80" xfId="1" applyNumberFormat="1" applyFont="1" applyBorder="1" applyAlignment="1">
      <alignment vertical="center"/>
    </xf>
    <xf numFmtId="188" fontId="15" fillId="0" borderId="81" xfId="1" applyNumberFormat="1" applyFont="1" applyBorder="1" applyAlignment="1">
      <alignment vertical="center"/>
    </xf>
    <xf numFmtId="188" fontId="15" fillId="0" borderId="82" xfId="1" applyNumberFormat="1" applyFont="1" applyBorder="1" applyAlignment="1">
      <alignment vertical="center"/>
    </xf>
    <xf numFmtId="188" fontId="15" fillId="0" borderId="83" xfId="1" applyNumberFormat="1" applyFont="1" applyBorder="1" applyAlignment="1">
      <alignment vertical="center"/>
    </xf>
    <xf numFmtId="188" fontId="15" fillId="0" borderId="201" xfId="1" applyNumberFormat="1" applyFont="1" applyBorder="1" applyAlignment="1">
      <alignment vertical="center"/>
    </xf>
    <xf numFmtId="210" fontId="15" fillId="0" borderId="145" xfId="1" applyNumberFormat="1" applyFont="1" applyBorder="1" applyAlignment="1">
      <alignment horizontal="center" vertical="center" shrinkToFit="1"/>
    </xf>
    <xf numFmtId="210" fontId="15" fillId="0" borderId="168" xfId="1" applyNumberFormat="1" applyFont="1" applyBorder="1" applyAlignment="1">
      <alignment horizontal="center" vertical="center" shrinkToFit="1"/>
    </xf>
    <xf numFmtId="0" fontId="15" fillId="0" borderId="85" xfId="1" applyFont="1" applyBorder="1" applyAlignment="1">
      <alignment horizontal="distributed" vertical="center"/>
    </xf>
    <xf numFmtId="0" fontId="15" fillId="0" borderId="8" xfId="1" applyFont="1" applyBorder="1" applyAlignment="1">
      <alignment horizontal="center" vertical="center" shrinkToFit="1"/>
    </xf>
    <xf numFmtId="188" fontId="15" fillId="0" borderId="85" xfId="1" applyNumberFormat="1" applyFont="1" applyBorder="1" applyAlignment="1">
      <alignment vertical="center"/>
    </xf>
    <xf numFmtId="188" fontId="15" fillId="0" borderId="86" xfId="1" applyNumberFormat="1" applyFont="1" applyBorder="1" applyAlignment="1">
      <alignment vertical="center"/>
    </xf>
    <xf numFmtId="188" fontId="15" fillId="0" borderId="112" xfId="1" applyNumberFormat="1" applyFont="1" applyBorder="1" applyAlignment="1">
      <alignment vertical="center"/>
    </xf>
    <xf numFmtId="188" fontId="15" fillId="0" borderId="8" xfId="1" applyNumberFormat="1" applyFont="1" applyBorder="1" applyAlignment="1">
      <alignment vertical="center"/>
    </xf>
    <xf numFmtId="188" fontId="15" fillId="0" borderId="87" xfId="1" applyNumberFormat="1" applyFont="1" applyBorder="1" applyAlignment="1">
      <alignment vertical="center"/>
    </xf>
    <xf numFmtId="188" fontId="15" fillId="0" borderId="14" xfId="1" applyNumberFormat="1" applyFont="1" applyBorder="1" applyAlignment="1">
      <alignment vertical="center"/>
    </xf>
    <xf numFmtId="210" fontId="15" fillId="0" borderId="92" xfId="1" applyNumberFormat="1" applyFont="1" applyBorder="1" applyAlignment="1">
      <alignment horizontal="center" vertical="center" shrinkToFit="1"/>
    </xf>
    <xf numFmtId="210" fontId="15" fillId="0" borderId="181" xfId="1" applyNumberFormat="1" applyFont="1" applyBorder="1" applyAlignment="1">
      <alignment horizontal="center" vertical="center" shrinkToFit="1"/>
    </xf>
    <xf numFmtId="0" fontId="15" fillId="0" borderId="85" xfId="1" applyFont="1" applyBorder="1" applyAlignment="1">
      <alignment horizontal="distributed" vertical="center" shrinkToFit="1"/>
    </xf>
    <xf numFmtId="0" fontId="15" fillId="0" borderId="8" xfId="1" applyFont="1" applyBorder="1" applyAlignment="1">
      <alignment horizontal="distributed" vertical="center"/>
    </xf>
    <xf numFmtId="210" fontId="15" fillId="0" borderId="88" xfId="1" applyNumberFormat="1" applyFont="1" applyBorder="1" applyAlignment="1">
      <alignment horizontal="center" vertical="center" shrinkToFit="1"/>
    </xf>
    <xf numFmtId="210" fontId="15" fillId="0" borderId="184" xfId="1" applyNumberFormat="1" applyFont="1" applyBorder="1" applyAlignment="1">
      <alignment horizontal="center" vertical="center" shrinkToFit="1"/>
    </xf>
    <xf numFmtId="0" fontId="15" fillId="0" borderId="88" xfId="1" applyFont="1" applyBorder="1" applyAlignment="1">
      <alignment horizontal="distributed" vertical="center" shrinkToFit="1"/>
    </xf>
    <xf numFmtId="0" fontId="15" fillId="0" borderId="196" xfId="1" applyFont="1" applyBorder="1" applyAlignment="1">
      <alignment horizontal="center" vertical="center" shrinkToFit="1"/>
    </xf>
    <xf numFmtId="188" fontId="15" fillId="0" borderId="88" xfId="1" applyNumberFormat="1" applyFont="1" applyBorder="1" applyAlignment="1">
      <alignment vertical="center"/>
    </xf>
    <xf numFmtId="188" fontId="15" fillId="0" borderId="89" xfId="1" applyNumberFormat="1" applyFont="1" applyBorder="1" applyAlignment="1">
      <alignment vertical="center"/>
    </xf>
    <xf numFmtId="188" fontId="15" fillId="0" borderId="186" xfId="1" applyNumberFormat="1" applyFont="1" applyBorder="1" applyAlignment="1">
      <alignment vertical="center"/>
    </xf>
    <xf numFmtId="188" fontId="15" fillId="0" borderId="196" xfId="1" applyNumberFormat="1" applyFont="1" applyBorder="1" applyAlignment="1">
      <alignment vertical="center"/>
    </xf>
    <xf numFmtId="188" fontId="15" fillId="0" borderId="90" xfId="1" applyNumberFormat="1" applyFont="1" applyBorder="1" applyAlignment="1">
      <alignment vertical="center"/>
    </xf>
    <xf numFmtId="188" fontId="15" fillId="0" borderId="161" xfId="1" applyNumberFormat="1" applyFont="1" applyBorder="1" applyAlignment="1">
      <alignment vertical="center"/>
    </xf>
    <xf numFmtId="210" fontId="15" fillId="0" borderId="116" xfId="1" applyNumberFormat="1" applyFont="1" applyBorder="1" applyAlignment="1">
      <alignment horizontal="center" vertical="center" shrinkToFit="1"/>
    </xf>
    <xf numFmtId="210" fontId="15" fillId="0" borderId="166" xfId="1" applyNumberFormat="1" applyFont="1" applyBorder="1" applyAlignment="1">
      <alignment horizontal="center" vertical="center" shrinkToFit="1"/>
    </xf>
    <xf numFmtId="0" fontId="15" fillId="0" borderId="137" xfId="1" applyFont="1" applyBorder="1" applyAlignment="1">
      <alignment horizontal="center" vertical="center" shrinkToFit="1"/>
    </xf>
    <xf numFmtId="0" fontId="15" fillId="0" borderId="6" xfId="1" applyFont="1" applyBorder="1" applyAlignment="1">
      <alignment horizontal="distributed" vertical="center"/>
    </xf>
    <xf numFmtId="188" fontId="15" fillId="0" borderId="137" xfId="1" applyNumberFormat="1" applyFont="1" applyBorder="1" applyAlignment="1">
      <alignment vertical="center"/>
    </xf>
    <xf numFmtId="188" fontId="15" fillId="0" borderId="138" xfId="1" applyNumberFormat="1" applyFont="1" applyBorder="1" applyAlignment="1">
      <alignment vertical="center"/>
    </xf>
    <xf numFmtId="188" fontId="15" fillId="0" borderId="258" xfId="1" applyNumberFormat="1" applyFont="1" applyBorder="1" applyAlignment="1">
      <alignment vertical="center"/>
    </xf>
    <xf numFmtId="188" fontId="15" fillId="0" borderId="157" xfId="1" applyNumberFormat="1" applyFont="1" applyBorder="1" applyAlignment="1">
      <alignment vertical="center"/>
    </xf>
    <xf numFmtId="188" fontId="15" fillId="0" borderId="68" xfId="1" applyNumberFormat="1" applyFont="1" applyBorder="1" applyAlignment="1">
      <alignment vertical="center"/>
    </xf>
    <xf numFmtId="210" fontId="15" fillId="0" borderId="104" xfId="1" applyNumberFormat="1" applyFont="1" applyBorder="1" applyAlignment="1">
      <alignment horizontal="center" vertical="center" shrinkToFit="1"/>
    </xf>
    <xf numFmtId="210" fontId="15" fillId="0" borderId="165" xfId="1" applyNumberFormat="1" applyFont="1" applyBorder="1" applyAlignment="1">
      <alignment horizontal="center" vertical="center" shrinkToFit="1"/>
    </xf>
    <xf numFmtId="0" fontId="15" fillId="0" borderId="75" xfId="1" applyFont="1" applyBorder="1" applyAlignment="1">
      <alignment horizontal="center" vertical="center" shrinkToFit="1"/>
    </xf>
    <xf numFmtId="0" fontId="15" fillId="0" borderId="235" xfId="1" applyFont="1" applyBorder="1" applyAlignment="1">
      <alignment horizontal="center" vertical="center" shrinkToFit="1"/>
    </xf>
    <xf numFmtId="188" fontId="15" fillId="0" borderId="75" xfId="1" applyNumberFormat="1" applyFont="1" applyBorder="1" applyAlignment="1">
      <alignment vertical="center"/>
    </xf>
    <xf numFmtId="188" fontId="15" fillId="0" borderId="76" xfId="1" applyNumberFormat="1" applyFont="1" applyBorder="1" applyAlignment="1">
      <alignment vertical="center"/>
    </xf>
    <xf numFmtId="188" fontId="15" fillId="0" borderId="191" xfId="1" applyNumberFormat="1" applyFont="1" applyBorder="1" applyAlignment="1">
      <alignment vertical="center"/>
    </xf>
    <xf numFmtId="188" fontId="15" fillId="0" borderId="77" xfId="1" applyNumberFormat="1" applyFont="1" applyBorder="1" applyAlignment="1">
      <alignment vertical="center"/>
    </xf>
    <xf numFmtId="188" fontId="15" fillId="0" borderId="228" xfId="1" applyNumberFormat="1" applyFont="1" applyBorder="1" applyAlignment="1">
      <alignment vertical="center"/>
    </xf>
    <xf numFmtId="210" fontId="15" fillId="0" borderId="128" xfId="1" applyNumberFormat="1" applyFont="1" applyBorder="1" applyAlignment="1">
      <alignment horizontal="center" vertical="center" shrinkToFit="1"/>
    </xf>
    <xf numFmtId="210" fontId="15" fillId="0" borderId="129" xfId="1" applyNumberFormat="1" applyFont="1" applyBorder="1" applyAlignment="1">
      <alignment horizontal="center" vertical="center" shrinkToFit="1"/>
    </xf>
    <xf numFmtId="188" fontId="15" fillId="0" borderId="110" xfId="1" applyNumberFormat="1" applyFont="1" applyBorder="1" applyAlignment="1">
      <alignment vertical="center"/>
    </xf>
    <xf numFmtId="0" fontId="5" fillId="0" borderId="0" xfId="1" applyAlignment="1">
      <alignment horizontal="center" vertical="center"/>
    </xf>
    <xf numFmtId="209" fontId="15" fillId="0" borderId="80" xfId="1" applyNumberFormat="1" applyFont="1" applyBorder="1" applyAlignment="1">
      <alignment vertical="center"/>
    </xf>
    <xf numFmtId="209" fontId="15" fillId="0" borderId="81" xfId="1" applyNumberFormat="1" applyFont="1" applyBorder="1" applyAlignment="1">
      <alignment vertical="center"/>
    </xf>
    <xf numFmtId="209" fontId="15" fillId="0" borderId="108" xfId="1" applyNumberFormat="1" applyFont="1" applyBorder="1" applyAlignment="1">
      <alignment vertical="center"/>
    </xf>
    <xf numFmtId="209" fontId="15" fillId="0" borderId="92" xfId="1" applyNumberFormat="1" applyFont="1" applyBorder="1" applyAlignment="1">
      <alignment vertical="center"/>
    </xf>
    <xf numFmtId="209" fontId="15" fillId="0" borderId="93" xfId="1" applyNumberFormat="1" applyFont="1" applyBorder="1" applyAlignment="1">
      <alignment vertical="center"/>
    </xf>
    <xf numFmtId="209" fontId="15" fillId="0" borderId="71" xfId="1" applyNumberFormat="1" applyFont="1" applyBorder="1" applyAlignment="1">
      <alignment vertical="center"/>
    </xf>
    <xf numFmtId="0" fontId="15" fillId="0" borderId="87" xfId="1" applyFont="1" applyBorder="1" applyAlignment="1">
      <alignment horizontal="distributed" vertical="center"/>
    </xf>
    <xf numFmtId="209" fontId="15" fillId="0" borderId="112" xfId="1" applyNumberFormat="1" applyFont="1" applyBorder="1" applyAlignment="1">
      <alignment vertical="center"/>
    </xf>
    <xf numFmtId="209" fontId="15" fillId="0" borderId="86" xfId="1" applyNumberFormat="1" applyFont="1" applyBorder="1" applyAlignment="1">
      <alignment vertical="center"/>
    </xf>
    <xf numFmtId="209" fontId="15" fillId="0" borderId="9" xfId="1" applyNumberFormat="1" applyFont="1" applyBorder="1" applyAlignment="1">
      <alignment vertical="center"/>
    </xf>
    <xf numFmtId="0" fontId="15" fillId="0" borderId="87" xfId="1" applyFont="1" applyBorder="1" applyAlignment="1">
      <alignment horizontal="center" vertical="center" shrinkToFit="1"/>
    </xf>
    <xf numFmtId="0" fontId="15" fillId="0" borderId="90" xfId="1" applyFont="1" applyBorder="1" applyAlignment="1">
      <alignment horizontal="center" vertical="center" shrinkToFit="1"/>
    </xf>
    <xf numFmtId="209" fontId="15" fillId="0" borderId="119" xfId="1" applyNumberFormat="1" applyFont="1" applyBorder="1" applyAlignment="1">
      <alignment vertical="center"/>
    </xf>
    <xf numFmtId="209" fontId="15" fillId="0" borderId="117" xfId="1" applyNumberFormat="1" applyFont="1" applyBorder="1" applyAlignment="1">
      <alignment vertical="center"/>
    </xf>
    <xf numFmtId="209" fontId="15" fillId="0" borderId="52" xfId="1" applyNumberFormat="1" applyFont="1" applyBorder="1" applyAlignment="1">
      <alignment vertical="center"/>
    </xf>
    <xf numFmtId="0" fontId="15" fillId="0" borderId="157" xfId="1" applyFont="1" applyBorder="1" applyAlignment="1">
      <alignment horizontal="distributed" vertical="center"/>
    </xf>
    <xf numFmtId="209" fontId="15" fillId="0" borderId="258" xfId="1" applyNumberFormat="1" applyFont="1" applyBorder="1" applyAlignment="1">
      <alignment vertical="center"/>
    </xf>
    <xf numFmtId="209" fontId="15" fillId="0" borderId="157" xfId="1" applyNumberFormat="1" applyFont="1" applyBorder="1" applyAlignment="1">
      <alignment vertical="center"/>
    </xf>
    <xf numFmtId="0" fontId="15" fillId="0" borderId="77" xfId="1" applyFont="1" applyBorder="1" applyAlignment="1">
      <alignment horizontal="center" vertical="center" shrinkToFit="1"/>
    </xf>
    <xf numFmtId="209" fontId="15" fillId="0" borderId="125" xfId="1" applyNumberFormat="1" applyFont="1" applyBorder="1" applyAlignment="1">
      <alignment vertical="center"/>
    </xf>
    <xf numFmtId="209" fontId="15" fillId="0" borderId="127" xfId="1" applyNumberFormat="1" applyFont="1" applyBorder="1" applyAlignment="1">
      <alignment vertical="center"/>
    </xf>
    <xf numFmtId="0" fontId="15" fillId="0" borderId="83" xfId="1" applyFont="1" applyBorder="1" applyAlignment="1">
      <alignment horizontal="distributed" vertical="center"/>
    </xf>
    <xf numFmtId="210" fontId="15" fillId="0" borderId="145" xfId="1" applyNumberFormat="1" applyFont="1" applyBorder="1" applyAlignment="1">
      <alignment horizontal="center" vertical="center"/>
    </xf>
    <xf numFmtId="210" fontId="15" fillId="0" borderId="168" xfId="1" applyNumberFormat="1" applyFont="1" applyBorder="1" applyAlignment="1">
      <alignment horizontal="center" vertical="center"/>
    </xf>
    <xf numFmtId="210" fontId="15" fillId="0" borderId="92" xfId="1" applyNumberFormat="1" applyFont="1" applyBorder="1" applyAlignment="1">
      <alignment horizontal="center" vertical="center"/>
    </xf>
    <xf numFmtId="210" fontId="15" fillId="0" borderId="181" xfId="1" applyNumberFormat="1" applyFont="1" applyBorder="1" applyAlignment="1">
      <alignment horizontal="center" vertical="center"/>
    </xf>
    <xf numFmtId="210" fontId="15" fillId="0" borderId="88" xfId="1" applyNumberFormat="1" applyFont="1" applyBorder="1" applyAlignment="1">
      <alignment horizontal="center" vertical="center"/>
    </xf>
    <xf numFmtId="210" fontId="15" fillId="0" borderId="184" xfId="1" applyNumberFormat="1" applyFont="1" applyBorder="1" applyAlignment="1">
      <alignment horizontal="center" vertical="center"/>
    </xf>
    <xf numFmtId="210" fontId="15" fillId="0" borderId="148" xfId="1" applyNumberFormat="1" applyFont="1" applyBorder="1" applyAlignment="1">
      <alignment horizontal="center" vertical="center"/>
    </xf>
    <xf numFmtId="210" fontId="15" fillId="0" borderId="167" xfId="1" applyNumberFormat="1" applyFont="1" applyBorder="1" applyAlignment="1">
      <alignment horizontal="center" vertical="center"/>
    </xf>
    <xf numFmtId="188" fontId="15" fillId="0" borderId="193" xfId="1" applyNumberFormat="1" applyFont="1" applyBorder="1" applyAlignment="1">
      <alignment vertical="center"/>
    </xf>
    <xf numFmtId="188" fontId="15" fillId="0" borderId="144" xfId="1" applyNumberFormat="1" applyFont="1" applyBorder="1" applyAlignment="1">
      <alignment vertical="center"/>
    </xf>
    <xf numFmtId="188" fontId="15" fillId="0" borderId="149" xfId="1" applyNumberFormat="1" applyFont="1" applyBorder="1" applyAlignment="1">
      <alignment vertical="center"/>
    </xf>
    <xf numFmtId="210" fontId="15" fillId="0" borderId="116" xfId="1" applyNumberFormat="1" applyFont="1" applyBorder="1" applyAlignment="1">
      <alignment horizontal="center" vertical="center"/>
    </xf>
    <xf numFmtId="210" fontId="15" fillId="0" borderId="166" xfId="1" applyNumberFormat="1" applyFont="1" applyBorder="1" applyAlignment="1">
      <alignment horizontal="center" vertical="center"/>
    </xf>
    <xf numFmtId="209" fontId="15" fillId="0" borderId="7" xfId="1" applyNumberFormat="1" applyFont="1" applyBorder="1" applyAlignment="1">
      <alignment vertical="center"/>
    </xf>
    <xf numFmtId="210" fontId="15" fillId="0" borderId="104" xfId="1" applyNumberFormat="1" applyFont="1" applyBorder="1" applyAlignment="1">
      <alignment horizontal="center" vertical="center"/>
    </xf>
    <xf numFmtId="210" fontId="15" fillId="0" borderId="165" xfId="1" applyNumberFormat="1" applyFont="1" applyBorder="1" applyAlignment="1">
      <alignment horizontal="center" vertical="center"/>
    </xf>
    <xf numFmtId="188" fontId="15" fillId="0" borderId="126" xfId="1" applyNumberFormat="1" applyFont="1" applyBorder="1" applyAlignment="1">
      <alignment vertical="center"/>
    </xf>
    <xf numFmtId="188" fontId="15" fillId="0" borderId="127" xfId="1" applyNumberFormat="1" applyFont="1" applyBorder="1" applyAlignment="1">
      <alignment vertical="center"/>
    </xf>
    <xf numFmtId="209" fontId="15" fillId="0" borderId="62" xfId="1" applyNumberFormat="1" applyFont="1" applyBorder="1" applyAlignment="1">
      <alignment vertical="center"/>
    </xf>
    <xf numFmtId="210" fontId="15" fillId="0" borderId="128" xfId="1" applyNumberFormat="1" applyFont="1" applyBorder="1" applyAlignment="1">
      <alignment horizontal="center" vertical="center"/>
    </xf>
    <xf numFmtId="210" fontId="15" fillId="0" borderId="129" xfId="1" applyNumberFormat="1" applyFont="1" applyBorder="1" applyAlignment="1">
      <alignment horizontal="center" vertical="center"/>
    </xf>
    <xf numFmtId="0" fontId="15" fillId="0" borderId="145" xfId="1" applyFont="1" applyBorder="1" applyAlignment="1">
      <alignment horizontal="center" vertical="center" shrinkToFit="1"/>
    </xf>
    <xf numFmtId="188" fontId="15" fillId="0" borderId="109" xfId="1" applyNumberFormat="1" applyFont="1" applyBorder="1" applyAlignment="1">
      <alignment vertical="center"/>
    </xf>
    <xf numFmtId="0" fontId="15" fillId="0" borderId="92" xfId="1" applyFont="1" applyBorder="1" applyAlignment="1">
      <alignment horizontal="center" vertical="center" shrinkToFit="1"/>
    </xf>
    <xf numFmtId="188" fontId="15" fillId="0" borderId="10" xfId="1" applyNumberFormat="1" applyFont="1" applyBorder="1" applyAlignment="1">
      <alignment vertical="center"/>
    </xf>
    <xf numFmtId="0" fontId="15" fillId="0" borderId="88" xfId="1" applyFont="1" applyBorder="1" applyAlignment="1">
      <alignment horizontal="center" vertical="center" shrinkToFit="1"/>
    </xf>
    <xf numFmtId="0" fontId="15" fillId="0" borderId="9" xfId="1" applyFont="1" applyBorder="1" applyAlignment="1">
      <alignment horizontal="center" vertical="center" shrinkToFit="1"/>
    </xf>
    <xf numFmtId="0" fontId="15" fillId="0" borderId="160" xfId="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97" xfId="1" applyFont="1" applyBorder="1" applyAlignment="1">
      <alignment horizontal="center" vertical="center" shrinkToFit="1"/>
    </xf>
    <xf numFmtId="188" fontId="15" fillId="0" borderId="5" xfId="1" applyNumberFormat="1" applyFont="1" applyBorder="1" applyAlignment="1">
      <alignment vertical="center"/>
    </xf>
    <xf numFmtId="0" fontId="15" fillId="0" borderId="104" xfId="1" applyFont="1" applyBorder="1" applyAlignment="1">
      <alignment horizontal="center" vertical="center" shrinkToFit="1"/>
    </xf>
    <xf numFmtId="0" fontId="15" fillId="0" borderId="157" xfId="1" applyFont="1" applyBorder="1" applyAlignment="1">
      <alignment horizontal="center" vertical="center" shrinkToFit="1"/>
    </xf>
    <xf numFmtId="188" fontId="15" fillId="0" borderId="67" xfId="1" applyNumberFormat="1" applyFont="1" applyBorder="1" applyAlignment="1">
      <alignment vertical="center"/>
    </xf>
    <xf numFmtId="0" fontId="15" fillId="0" borderId="128" xfId="1" applyFont="1" applyBorder="1" applyAlignment="1">
      <alignment horizontal="center" vertical="center" shrinkToFit="1"/>
    </xf>
    <xf numFmtId="188" fontId="15" fillId="0" borderId="63" xfId="1" applyNumberFormat="1" applyFont="1" applyBorder="1" applyAlignment="1">
      <alignment vertical="center"/>
    </xf>
    <xf numFmtId="210" fontId="5" fillId="0" borderId="0" xfId="1" applyNumberFormat="1"/>
    <xf numFmtId="0" fontId="5" fillId="0" borderId="0" xfId="1" applyAlignment="1">
      <alignment vertical="top"/>
    </xf>
    <xf numFmtId="184" fontId="15" fillId="0" borderId="106" xfId="1" applyNumberFormat="1" applyFont="1" applyBorder="1" applyAlignment="1">
      <alignment vertical="center" shrinkToFit="1"/>
    </xf>
    <xf numFmtId="184" fontId="29" fillId="0" borderId="58" xfId="1" applyNumberFormat="1" applyFont="1" applyBorder="1" applyAlignment="1">
      <alignment vertical="center" shrinkToFit="1"/>
    </xf>
    <xf numFmtId="184" fontId="15" fillId="0" borderId="58" xfId="1" applyNumberFormat="1" applyFont="1" applyBorder="1" applyAlignment="1">
      <alignment vertical="center" shrinkToFit="1"/>
    </xf>
    <xf numFmtId="0" fontId="15" fillId="0" borderId="61" xfId="1" applyFont="1" applyBorder="1" applyAlignment="1">
      <alignment horizontal="right" shrinkToFit="1"/>
    </xf>
    <xf numFmtId="0" fontId="15" fillId="0" borderId="255" xfId="1" applyFont="1" applyBorder="1" applyAlignment="1">
      <alignment horizontal="distributed" vertical="center" justifyLastLine="1"/>
    </xf>
    <xf numFmtId="0" fontId="15" fillId="0" borderId="82" xfId="1" applyFont="1" applyBorder="1" applyAlignment="1">
      <alignment horizontal="distributed" vertical="center" justifyLastLine="1"/>
    </xf>
    <xf numFmtId="0" fontId="15" fillId="0" borderId="109" xfId="1" applyFont="1" applyBorder="1" applyAlignment="1">
      <alignment horizontal="center" vertical="center"/>
    </xf>
    <xf numFmtId="0" fontId="5" fillId="0" borderId="201" xfId="1" applyBorder="1" applyAlignment="1">
      <alignment vertical="center"/>
    </xf>
    <xf numFmtId="0" fontId="5" fillId="0" borderId="110" xfId="1" applyBorder="1" applyAlignment="1">
      <alignment vertical="center"/>
    </xf>
    <xf numFmtId="0" fontId="15" fillId="0" borderId="82" xfId="1" applyFont="1" applyBorder="1" applyAlignment="1">
      <alignment horizontal="center" vertical="center"/>
    </xf>
    <xf numFmtId="0" fontId="5" fillId="0" borderId="108" xfId="1" applyBorder="1" applyAlignment="1">
      <alignment horizontal="center" vertical="center"/>
    </xf>
    <xf numFmtId="0" fontId="15" fillId="0" borderId="156" xfId="1" applyFont="1" applyBorder="1" applyAlignment="1">
      <alignment horizontal="center" vertical="center"/>
    </xf>
    <xf numFmtId="0" fontId="15" fillId="0" borderId="177" xfId="1" applyFont="1" applyBorder="1" applyAlignment="1">
      <alignment horizontal="distributed" vertical="center" justifyLastLine="1"/>
    </xf>
    <xf numFmtId="0" fontId="15" fillId="0" borderId="12" xfId="1" applyFont="1" applyBorder="1" applyAlignment="1">
      <alignment horizontal="distributed" vertical="center" justifyLastLine="1"/>
    </xf>
    <xf numFmtId="0" fontId="15" fillId="0" borderId="96" xfId="1" applyFont="1" applyBorder="1" applyAlignment="1">
      <alignment horizontal="center" vertical="center"/>
    </xf>
    <xf numFmtId="0" fontId="15" fillId="0" borderId="119" xfId="1" applyFont="1" applyBorder="1" applyAlignment="1">
      <alignment horizontal="center" vertical="center"/>
    </xf>
    <xf numFmtId="0" fontId="15" fillId="0" borderId="117" xfId="1" applyFont="1" applyBorder="1" applyAlignment="1">
      <alignment horizontal="center" vertical="center"/>
    </xf>
    <xf numFmtId="0" fontId="15" fillId="0" borderId="151" xfId="1" applyFont="1" applyBorder="1" applyAlignment="1">
      <alignment horizontal="center" vertical="center"/>
    </xf>
    <xf numFmtId="0" fontId="15" fillId="0" borderId="189" xfId="1" applyFont="1" applyBorder="1" applyAlignment="1">
      <alignment horizontal="distributed" vertical="center" justifyLastLine="1"/>
    </xf>
    <xf numFmtId="0" fontId="15" fillId="0" borderId="6" xfId="1" quotePrefix="1" applyFont="1" applyBorder="1" applyAlignment="1">
      <alignment horizontal="center" vertical="center" shrinkToFit="1"/>
    </xf>
    <xf numFmtId="188" fontId="15" fillId="0" borderId="137" xfId="1" applyNumberFormat="1" applyFont="1" applyBorder="1"/>
    <xf numFmtId="188" fontId="15" fillId="0" borderId="138" xfId="1" applyNumberFormat="1" applyFont="1" applyBorder="1"/>
    <xf numFmtId="188" fontId="15" fillId="0" borderId="138" xfId="1" applyNumberFormat="1" applyFont="1" applyBorder="1" applyAlignment="1">
      <alignment horizontal="center"/>
    </xf>
    <xf numFmtId="188" fontId="15" fillId="0" borderId="7" xfId="1" applyNumberFormat="1" applyFont="1" applyBorder="1" applyAlignment="1">
      <alignment horizontal="center"/>
    </xf>
    <xf numFmtId="188" fontId="15" fillId="0" borderId="152" xfId="1" applyNumberFormat="1" applyFont="1" applyBorder="1"/>
    <xf numFmtId="0" fontId="15" fillId="0" borderId="12" xfId="1" quotePrefix="1" applyFont="1" applyBorder="1" applyAlignment="1">
      <alignment horizontal="center" vertical="center" shrinkToFit="1"/>
    </xf>
    <xf numFmtId="188" fontId="15" fillId="0" borderId="95" xfId="1" applyNumberFormat="1" applyFont="1" applyBorder="1"/>
    <xf numFmtId="188" fontId="15" fillId="0" borderId="96" xfId="1" applyNumberFormat="1" applyFont="1" applyBorder="1"/>
    <xf numFmtId="188" fontId="15" fillId="0" borderId="13" xfId="1" applyNumberFormat="1" applyFont="1" applyBorder="1"/>
    <xf numFmtId="188" fontId="15" fillId="0" borderId="151" xfId="1" applyNumberFormat="1" applyFont="1" applyBorder="1"/>
    <xf numFmtId="0" fontId="15" fillId="0" borderId="190" xfId="1" applyFont="1" applyBorder="1" applyAlignment="1">
      <alignment horizontal="distributed" vertical="center" justifyLastLine="1"/>
    </xf>
    <xf numFmtId="0" fontId="15" fillId="0" borderId="235" xfId="1" quotePrefix="1" applyFont="1" applyBorder="1" applyAlignment="1">
      <alignment horizontal="center" vertical="center" shrinkToFit="1"/>
    </xf>
    <xf numFmtId="188" fontId="15" fillId="0" borderId="75" xfId="1" applyNumberFormat="1" applyFont="1" applyBorder="1"/>
    <xf numFmtId="188" fontId="15" fillId="0" borderId="76" xfId="1" applyNumberFormat="1" applyFont="1" applyBorder="1"/>
    <xf numFmtId="188" fontId="15" fillId="0" borderId="209" xfId="1" applyNumberFormat="1" applyFont="1" applyBorder="1"/>
    <xf numFmtId="188" fontId="15" fillId="0" borderId="210" xfId="1" applyNumberFormat="1" applyFont="1" applyBorder="1"/>
  </cellXfs>
  <cellStyles count="10">
    <cellStyle name="ハイパーリンク" xfId="2" builtinId="8"/>
    <cellStyle name="桁区切り 2" xfId="4" xr:uid="{00000000-0005-0000-0000-000001000000}"/>
    <cellStyle name="標準" xfId="0" builtinId="0"/>
    <cellStyle name="標準 2" xfId="1" xr:uid="{00000000-0005-0000-0000-000003000000}"/>
    <cellStyle name="標準 2 2" xfId="5" xr:uid="{00000000-0005-0000-0000-000004000000}"/>
    <cellStyle name="標準 3" xfId="3" xr:uid="{00000000-0005-0000-0000-000005000000}"/>
    <cellStyle name="標準 4" xfId="6" xr:uid="{00000000-0005-0000-0000-000006000000}"/>
    <cellStyle name="標準 5" xfId="7" xr:uid="{D3D6C52C-35C2-46DF-8BED-966E3A68A752}"/>
    <cellStyle name="標準 6" xfId="8" xr:uid="{CF6B2050-90F1-4084-AB86-F8E05A44B721}"/>
    <cellStyle name="標準 7" xfId="9" xr:uid="{58D6D210-23C8-406C-92A7-5D1E1B786103}"/>
  </cellStyles>
  <dxfs count="0"/>
  <tableStyles count="0" defaultTableStyle="TableStyleMedium2" defaultPivotStyle="PivotStyleMedium9"/>
  <colors>
    <mruColors>
      <color rgb="FF9966FF"/>
      <color rgb="FF99FFCC"/>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externalLinks/externalLink3.xml" Type="http://schemas.openxmlformats.org/officeDocument/2006/relationships/externalLink"/><Relationship Id="rId31" Target="externalLinks/externalLink4.xml" Type="http://schemas.openxmlformats.org/officeDocument/2006/relationships/externalLink"/><Relationship Id="rId32" Target="externalLinks/externalLink5.xml" Type="http://schemas.openxmlformats.org/officeDocument/2006/relationships/externalLink"/><Relationship Id="rId33" Target="externalLinks/externalLink6.xml" Type="http://schemas.openxmlformats.org/officeDocument/2006/relationships/externalLink"/><Relationship Id="rId34" Target="theme/theme1.xml" Type="http://schemas.openxmlformats.org/officeDocument/2006/relationships/theme"/><Relationship Id="rId35" Target="styles.xml" Type="http://schemas.openxmlformats.org/officeDocument/2006/relationships/styles"/><Relationship Id="rId36" Target="sharedStrings.xml" Type="http://schemas.openxmlformats.org/officeDocument/2006/relationships/sharedStrings"/><Relationship Id="rId37"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6369319967868"/>
          <c:y val="0.10405405405405406"/>
          <c:w val="0.85121721211274493"/>
          <c:h val="0.81039744004602166"/>
        </c:manualLayout>
      </c:layout>
      <c:lineChart>
        <c:grouping val="standard"/>
        <c:varyColors val="0"/>
        <c:ser>
          <c:idx val="2"/>
          <c:order val="0"/>
          <c:tx>
            <c:strRef>
              <c:f>'Ⅲ-8-2'!$M$40</c:f>
              <c:strCache>
                <c:ptCount val="1"/>
                <c:pt idx="0">
                  <c:v>宮　　城</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'Ⅲ-8-2'!$N$40:$R$40</c:f>
              <c:numCache>
                <c:formatCode>#,##0_);[Red]\(#,##0\)</c:formatCode>
                <c:ptCount val="5"/>
                <c:pt idx="0">
                  <c:v>1706936</c:v>
                </c:pt>
                <c:pt idx="1">
                  <c:v>1706322</c:v>
                </c:pt>
                <c:pt idx="2">
                  <c:v>1709849</c:v>
                </c:pt>
                <c:pt idx="3">
                  <c:v>1708858</c:v>
                </c:pt>
                <c:pt idx="4">
                  <c:v>1704646</c:v>
                </c:pt>
              </c:numCache>
            </c:numRef>
          </c:val>
          <c:smooth val="0"/>
          <c:extLst>
            <c:ext xmlns:c16="http://schemas.microsoft.com/office/drawing/2014/chart" uri="{C3380CC4-5D6E-409C-BE32-E72D297353CC}">
              <c16:uniqueId val="{00000000-7EE0-4689-8967-326FD758DA48}"/>
            </c:ext>
          </c:extLst>
        </c:ser>
        <c:ser>
          <c:idx val="5"/>
          <c:order val="1"/>
          <c:tx>
            <c:strRef>
              <c:f>'Ⅲ-8-2'!$M$43</c:f>
              <c:strCache>
                <c:ptCount val="1"/>
                <c:pt idx="0">
                  <c:v>福　　島</c:v>
                </c:pt>
              </c:strCache>
            </c:strRef>
          </c:tx>
          <c:spPr>
            <a:ln w="12700">
              <a:solidFill>
                <a:srgbClr val="000000"/>
              </a:solidFill>
              <a:prstDash val="lgDashDot"/>
            </a:ln>
          </c:spPr>
          <c:marker>
            <c:symbol val="circl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'Ⅲ-8-2'!$N$43:$R$43</c:f>
              <c:numCache>
                <c:formatCode>#,##0_);[Red]\(#,##0\)</c:formatCode>
                <c:ptCount val="5"/>
                <c:pt idx="0">
                  <c:v>1656294</c:v>
                </c:pt>
                <c:pt idx="1">
                  <c:v>1653472</c:v>
                </c:pt>
                <c:pt idx="2">
                  <c:v>1652912</c:v>
                </c:pt>
                <c:pt idx="3">
                  <c:v>1648974</c:v>
                </c:pt>
                <c:pt idx="4">
                  <c:v>1641741</c:v>
                </c:pt>
              </c:numCache>
            </c:numRef>
          </c:val>
          <c:smooth val="0"/>
          <c:extLst>
            <c:ext xmlns:c16="http://schemas.microsoft.com/office/drawing/2014/chart" uri="{C3380CC4-5D6E-409C-BE32-E72D297353CC}">
              <c16:uniqueId val="{00000001-7EE0-4689-8967-326FD758DA48}"/>
            </c:ext>
          </c:extLst>
        </c:ser>
        <c:ser>
          <c:idx val="0"/>
          <c:order val="2"/>
          <c:tx>
            <c:strRef>
              <c:f>'Ⅲ-8-2'!$M$38</c:f>
              <c:strCache>
                <c:ptCount val="1"/>
                <c:pt idx="0">
                  <c:v>青　　森</c:v>
                </c:pt>
              </c:strCache>
            </c:strRef>
          </c:tx>
          <c:spPr>
            <a:ln w="12700">
              <a:solidFill>
                <a:srgbClr val="000000"/>
              </a:solidFill>
              <a:prstDash val="lgDashDotDot"/>
            </a:ln>
          </c:spPr>
          <c:marker>
            <c:symbol val="squar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'Ⅲ-8-2'!$N$38:$R$38</c:f>
              <c:numCache>
                <c:formatCode>#,##0_);[Red]\(#,##0\)</c:formatCode>
                <c:ptCount val="5"/>
                <c:pt idx="0">
                  <c:v>1003353</c:v>
                </c:pt>
                <c:pt idx="1">
                  <c:v>1001224</c:v>
                </c:pt>
                <c:pt idx="2">
                  <c:v>1002819</c:v>
                </c:pt>
                <c:pt idx="3">
                  <c:v>999304</c:v>
                </c:pt>
                <c:pt idx="4">
                  <c:v>995358</c:v>
                </c:pt>
              </c:numCache>
            </c:numRef>
          </c:val>
          <c:smooth val="0"/>
          <c:extLst>
            <c:ext xmlns:c16="http://schemas.microsoft.com/office/drawing/2014/chart" uri="{C3380CC4-5D6E-409C-BE32-E72D297353CC}">
              <c16:uniqueId val="{00000002-7EE0-4689-8967-326FD758DA48}"/>
            </c:ext>
          </c:extLst>
        </c:ser>
        <c:ser>
          <c:idx val="1"/>
          <c:order val="3"/>
          <c:tx>
            <c:strRef>
              <c:f>'Ⅲ-8-2'!$M$39</c:f>
              <c:strCache>
                <c:ptCount val="1"/>
                <c:pt idx="0">
                  <c:v>岩　　手</c:v>
                </c:pt>
              </c:strCache>
            </c:strRef>
          </c:tx>
          <c:spPr>
            <a:ln w="12700">
              <a:solidFill>
                <a:srgbClr val="000000"/>
              </a:solidFill>
              <a:prstDash val="sysDash"/>
            </a:ln>
          </c:spPr>
          <c:marker>
            <c:symbol val="diamond"/>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'Ⅲ-8-2'!$N$39:$R$39</c:f>
              <c:numCache>
                <c:formatCode>#,##0_);[Red]\(#,##0\)</c:formatCode>
                <c:ptCount val="5"/>
                <c:pt idx="0">
                  <c:v>1030341</c:v>
                </c:pt>
                <c:pt idx="1">
                  <c:v>1027673</c:v>
                </c:pt>
                <c:pt idx="2">
                  <c:v>1027001</c:v>
                </c:pt>
                <c:pt idx="3">
                  <c:v>1022813</c:v>
                </c:pt>
                <c:pt idx="4">
                  <c:v>1018175</c:v>
                </c:pt>
              </c:numCache>
            </c:numRef>
          </c:val>
          <c:smooth val="0"/>
          <c:extLst>
            <c:ext xmlns:c16="http://schemas.microsoft.com/office/drawing/2014/chart" uri="{C3380CC4-5D6E-409C-BE32-E72D297353CC}">
              <c16:uniqueId val="{00000003-7EE0-4689-8967-326FD758DA48}"/>
            </c:ext>
          </c:extLst>
        </c:ser>
        <c:ser>
          <c:idx val="4"/>
          <c:order val="4"/>
          <c:tx>
            <c:strRef>
              <c:f>'Ⅲ-8-2'!$M$42</c:f>
              <c:strCache>
                <c:ptCount val="1"/>
                <c:pt idx="0">
                  <c:v>山　　形</c:v>
                </c:pt>
              </c:strCache>
            </c:strRef>
          </c:tx>
          <c:spPr>
            <a:ln w="12700">
              <a:pattFill prst="pct25">
                <a:fgClr>
                  <a:srgbClr val="000000"/>
                </a:fgClr>
                <a:bgClr>
                  <a:srgbClr val="FFFFFF"/>
                </a:bgClr>
              </a:pattFill>
              <a:prstDash val="solid"/>
            </a:ln>
          </c:spPr>
          <c:marker>
            <c:symbol val="triangle"/>
            <c:size val="5"/>
            <c:spPr>
              <a:no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'Ⅲ-8-2'!$N$42:$R$42</c:f>
              <c:numCache>
                <c:formatCode>#,##0_);[Red]\(#,##0\)</c:formatCode>
                <c:ptCount val="5"/>
                <c:pt idx="0">
                  <c:v>931496</c:v>
                </c:pt>
                <c:pt idx="1">
                  <c:v>928911</c:v>
                </c:pt>
                <c:pt idx="2">
                  <c:v>929363</c:v>
                </c:pt>
                <c:pt idx="3">
                  <c:v>925947</c:v>
                </c:pt>
                <c:pt idx="4">
                  <c:v>922191</c:v>
                </c:pt>
              </c:numCache>
            </c:numRef>
          </c:val>
          <c:smooth val="0"/>
          <c:extLst>
            <c:ext xmlns:c16="http://schemas.microsoft.com/office/drawing/2014/chart" uri="{C3380CC4-5D6E-409C-BE32-E72D297353CC}">
              <c16:uniqueId val="{00000004-7EE0-4689-8967-326FD758DA48}"/>
            </c:ext>
          </c:extLst>
        </c:ser>
        <c:ser>
          <c:idx val="3"/>
          <c:order val="5"/>
          <c:tx>
            <c:strRef>
              <c:f>'Ⅲ-8-2'!$M$41</c:f>
              <c:strCache>
                <c:ptCount val="1"/>
                <c:pt idx="0">
                  <c:v>秋　　田</c:v>
                </c:pt>
              </c:strCache>
            </c:strRef>
          </c:tx>
          <c:spPr>
            <a:ln w="12700">
              <a:pattFill prst="pct50">
                <a:fgClr>
                  <a:srgbClr val="000000"/>
                </a:fgClr>
                <a:bgClr>
                  <a:srgbClr val="FFFFFF"/>
                </a:bgClr>
              </a:pattFill>
              <a:prstDash val="solid"/>
            </a:ln>
          </c:spPr>
          <c:marker>
            <c:symbol val="square"/>
            <c:size val="5"/>
            <c:spPr>
              <a:no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'Ⅲ-8-2'!$N$41:$R$41</c:f>
              <c:numCache>
                <c:formatCode>#,##0_);[Red]\(#,##0\)</c:formatCode>
                <c:ptCount val="5"/>
                <c:pt idx="0">
                  <c:v>806363</c:v>
                </c:pt>
                <c:pt idx="1">
                  <c:v>803061</c:v>
                </c:pt>
                <c:pt idx="2">
                  <c:v>801374</c:v>
                </c:pt>
                <c:pt idx="3">
                  <c:v>797213</c:v>
                </c:pt>
                <c:pt idx="4">
                  <c:v>792952</c:v>
                </c:pt>
              </c:numCache>
            </c:numRef>
          </c:val>
          <c:smooth val="0"/>
          <c:extLst>
            <c:ext xmlns:c16="http://schemas.microsoft.com/office/drawing/2014/chart" uri="{C3380CC4-5D6E-409C-BE32-E72D297353CC}">
              <c16:uniqueId val="{00000005-7EE0-4689-8967-326FD758DA48}"/>
            </c:ext>
          </c:extLst>
        </c:ser>
        <c:dLbls>
          <c:showLegendKey val="0"/>
          <c:showVal val="0"/>
          <c:showCatName val="0"/>
          <c:showSerName val="0"/>
          <c:showPercent val="0"/>
          <c:showBubbleSize val="0"/>
        </c:dLbls>
        <c:marker val="1"/>
        <c:smooth val="0"/>
        <c:axId val="306843752"/>
        <c:axId val="306843360"/>
      </c:lineChart>
      <c:catAx>
        <c:axId val="306843752"/>
        <c:scaling>
          <c:orientation val="minMax"/>
        </c:scaling>
        <c:delete val="0"/>
        <c:axPos val="b"/>
        <c:numFmt formatCode="General" sourceLinked="1"/>
        <c:majorTickMark val="in"/>
        <c:minorTickMark val="none"/>
        <c:tickLblPos val="low"/>
        <c:spPr>
          <a:ln w="3175">
            <a:solidFill>
              <a:srgbClr val="000000"/>
            </a:solidFill>
            <a:prstDash val="solid"/>
          </a:ln>
        </c:spPr>
        <c:txPr>
          <a:bodyPr/>
          <a:lstStyle/>
          <a:p>
            <a:pPr>
              <a:defRPr sz="800" baseline="0"/>
            </a:pPr>
            <a:endParaRPr lang="ja-JP"/>
          </a:p>
        </c:txPr>
        <c:crossAx val="306843360"/>
        <c:crosses val="autoZero"/>
        <c:auto val="1"/>
        <c:lblAlgn val="ctr"/>
        <c:lblOffset val="100"/>
        <c:tickMarkSkip val="1"/>
        <c:noMultiLvlLbl val="0"/>
      </c:catAx>
      <c:valAx>
        <c:axId val="306843360"/>
        <c:scaling>
          <c:orientation val="minMax"/>
          <c:min val="7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台</a:t>
                </a:r>
              </a:p>
            </c:rich>
          </c:tx>
          <c:layout>
            <c:manualLayout>
              <c:xMode val="edge"/>
              <c:yMode val="edge"/>
              <c:x val="9.1559454191033215E-2"/>
              <c:y val="5.540550447953782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06843752"/>
        <c:crosses val="autoZero"/>
        <c:crossBetween val="between"/>
      </c:valAx>
      <c:spPr>
        <a:solidFill>
          <a:srgbClr val="FFFFFF"/>
        </a:solidFill>
        <a:ln w="12700">
          <a:solidFill>
            <a:srgbClr val="FFFFFF"/>
          </a:solidFill>
          <a:prstDash val="solid"/>
        </a:ln>
      </c:spPr>
    </c:plotArea>
    <c:legend>
      <c:legendPos val="r"/>
      <c:layout>
        <c:manualLayout>
          <c:xMode val="edge"/>
          <c:yMode val="edge"/>
          <c:x val="0.76967199275529186"/>
          <c:y val="0.32567559641636978"/>
          <c:w val="0.1416309803379841"/>
          <c:h val="0.13108110089590763"/>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70318712357145E-2"/>
          <c:y val="0.17073170731707321"/>
          <c:w val="0.89083096062898104"/>
          <c:h val="0.69686411149825789"/>
        </c:manualLayout>
      </c:layout>
      <c:barChart>
        <c:barDir val="col"/>
        <c:grouping val="clustered"/>
        <c:varyColors val="0"/>
        <c:ser>
          <c:idx val="3"/>
          <c:order val="3"/>
          <c:tx>
            <c:strRef>
              <c:f>'Ⅲ-11-2,3'!$AJ$13</c:f>
              <c:strCache>
                <c:ptCount val="1"/>
                <c:pt idx="0">
                  <c:v>令和2年</c:v>
                </c:pt>
              </c:strCache>
            </c:strRef>
          </c:tx>
          <c:spPr>
            <a:pattFill prst="lgGrid">
              <a:fgClr>
                <a:srgbClr val="FFFFFF"/>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'Ⅲ-11-2,3'!$Y$14:$Y$16</c:f>
              <c:strCache>
                <c:ptCount val="3"/>
                <c:pt idx="0">
                  <c:v>バス</c:v>
                </c:pt>
                <c:pt idx="1">
                  <c:v>ハイタク</c:v>
                </c:pt>
                <c:pt idx="2">
                  <c:v>トラック</c:v>
                </c:pt>
              </c:strCache>
            </c:strRef>
          </c:cat>
          <c:val>
            <c:numRef>
              <c:f>'Ⅲ-11-2,3'!$AJ$14:$AJ$16</c:f>
              <c:numCache>
                <c:formatCode>General</c:formatCode>
                <c:ptCount val="3"/>
                <c:pt idx="0">
                  <c:v>161</c:v>
                </c:pt>
                <c:pt idx="1">
                  <c:v>21</c:v>
                </c:pt>
                <c:pt idx="2">
                  <c:v>201</c:v>
                </c:pt>
              </c:numCache>
            </c:numRef>
          </c:val>
          <c:extLst>
            <c:ext xmlns:c16="http://schemas.microsoft.com/office/drawing/2014/chart" uri="{C3380CC4-5D6E-409C-BE32-E72D297353CC}">
              <c16:uniqueId val="{00000000-4FF1-421D-8FDA-65793E9B35E0}"/>
            </c:ext>
          </c:extLst>
        </c:ser>
        <c:ser>
          <c:idx val="4"/>
          <c:order val="4"/>
          <c:tx>
            <c:strRef>
              <c:f>'Ⅲ-11-2,3'!$AK$13</c:f>
              <c:strCache>
                <c:ptCount val="1"/>
                <c:pt idx="0">
                  <c:v>令和3年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'Ⅲ-11-2,3'!$AK$14:$AK$16</c:f>
              <c:numCache>
                <c:formatCode>General</c:formatCode>
                <c:ptCount val="3"/>
                <c:pt idx="0">
                  <c:v>151</c:v>
                </c:pt>
                <c:pt idx="1">
                  <c:v>19</c:v>
                </c:pt>
                <c:pt idx="2">
                  <c:v>233</c:v>
                </c:pt>
              </c:numCache>
            </c:numRef>
          </c:val>
          <c:extLst>
            <c:ext xmlns:c16="http://schemas.microsoft.com/office/drawing/2014/chart" uri="{C3380CC4-5D6E-409C-BE32-E72D297353CC}">
              <c16:uniqueId val="{00000001-4FF1-421D-8FDA-65793E9B35E0}"/>
            </c:ext>
          </c:extLst>
        </c:ser>
        <c:ser>
          <c:idx val="5"/>
          <c:order val="5"/>
          <c:tx>
            <c:strRef>
              <c:f>'Ⅲ-11-2,3'!$AL$13</c:f>
              <c:strCache>
                <c:ptCount val="1"/>
                <c:pt idx="0">
                  <c:v>令和4年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'Ⅲ-11-2,3'!$AL$14:$AL$16</c:f>
              <c:numCache>
                <c:formatCode>General</c:formatCode>
                <c:ptCount val="3"/>
                <c:pt idx="0">
                  <c:v>133</c:v>
                </c:pt>
                <c:pt idx="1">
                  <c:v>15</c:v>
                </c:pt>
                <c:pt idx="2">
                  <c:v>257</c:v>
                </c:pt>
              </c:numCache>
            </c:numRef>
          </c:val>
          <c:extLst>
            <c:ext xmlns:c16="http://schemas.microsoft.com/office/drawing/2014/chart" uri="{C3380CC4-5D6E-409C-BE32-E72D297353CC}">
              <c16:uniqueId val="{00000002-4FF1-421D-8FDA-65793E9B35E0}"/>
            </c:ext>
          </c:extLst>
        </c:ser>
        <c:ser>
          <c:idx val="6"/>
          <c:order val="6"/>
          <c:tx>
            <c:strRef>
              <c:f>'Ⅲ-11-2,3'!$AM$13</c:f>
              <c:strCache>
                <c:ptCount val="1"/>
                <c:pt idx="0">
                  <c:v>令和5年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'Ⅲ-11-2,3'!$AM$14:$AM$16</c:f>
              <c:numCache>
                <c:formatCode>General</c:formatCode>
                <c:ptCount val="3"/>
                <c:pt idx="0">
                  <c:v>151</c:v>
                </c:pt>
                <c:pt idx="1">
                  <c:v>38</c:v>
                </c:pt>
                <c:pt idx="2">
                  <c:v>228</c:v>
                </c:pt>
              </c:numCache>
            </c:numRef>
          </c:val>
          <c:extLst>
            <c:ext xmlns:c16="http://schemas.microsoft.com/office/drawing/2014/chart" uri="{C3380CC4-5D6E-409C-BE32-E72D297353CC}">
              <c16:uniqueId val="{00000003-4FF1-421D-8FDA-65793E9B35E0}"/>
            </c:ext>
          </c:extLst>
        </c:ser>
        <c:ser>
          <c:idx val="7"/>
          <c:order val="7"/>
          <c:tx>
            <c:strRef>
              <c:f>'Ⅲ-11-2,3'!$AN$13</c:f>
              <c:strCache>
                <c:ptCount val="1"/>
                <c:pt idx="0">
                  <c:v>令和6年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'Ⅲ-11-2,3'!$AN$14:$AN$16</c:f>
              <c:numCache>
                <c:formatCode>General</c:formatCode>
                <c:ptCount val="3"/>
                <c:pt idx="0">
                  <c:v>139</c:v>
                </c:pt>
                <c:pt idx="1">
                  <c:v>13</c:v>
                </c:pt>
                <c:pt idx="2">
                  <c:v>217</c:v>
                </c:pt>
              </c:numCache>
            </c:numRef>
          </c:val>
          <c:extLst>
            <c:ext xmlns:c16="http://schemas.microsoft.com/office/drawing/2014/chart" uri="{C3380CC4-5D6E-409C-BE32-E72D297353CC}">
              <c16:uniqueId val="{00000004-4FF1-421D-8FDA-65793E9B35E0}"/>
            </c:ext>
          </c:extLst>
        </c:ser>
        <c:dLbls>
          <c:showLegendKey val="0"/>
          <c:showVal val="1"/>
          <c:showCatName val="0"/>
          <c:showSerName val="0"/>
          <c:showPercent val="0"/>
          <c:showBubbleSize val="0"/>
        </c:dLbls>
        <c:gapWidth val="150"/>
        <c:axId val="332242240"/>
        <c:axId val="332241848"/>
        <c:extLst>
          <c:ext xmlns:c15="http://schemas.microsoft.com/office/drawing/2012/chart" uri="{02D57815-91ED-43cb-92C2-25804820EDAC}">
            <c15:filteredBarSeries>
              <c15:ser>
                <c:idx val="0"/>
                <c:order val="0"/>
                <c:tx>
                  <c:strRef>
                    <c:extLst>
                      <c:ext uri="{02D57815-91ED-43cb-92C2-25804820EDAC}">
                        <c15:formulaRef>
                          <c15:sqref>'Ⅲ-11-2,3'!$AG$13</c15:sqref>
                        </c15:formulaRef>
                      </c:ext>
                    </c:extLst>
                    <c:strCache>
                      <c:ptCount val="1"/>
                      <c:pt idx="0">
                        <c:v>平成29年</c:v>
                      </c:pt>
                    </c:strCache>
                  </c:strRef>
                </c:tx>
                <c:spPr>
                  <a:pattFill prst="smCheck">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'Ⅲ-11-2,3'!$Y$14:$Y$16</c15:sqref>
                        </c15:formulaRef>
                      </c:ext>
                    </c:extLst>
                    <c:strCache>
                      <c:ptCount val="3"/>
                      <c:pt idx="0">
                        <c:v>バス</c:v>
                      </c:pt>
                      <c:pt idx="1">
                        <c:v>ハイタク</c:v>
                      </c:pt>
                      <c:pt idx="2">
                        <c:v>トラック</c:v>
                      </c:pt>
                    </c:strCache>
                  </c:strRef>
                </c:cat>
                <c:val>
                  <c:numRef>
                    <c:extLst>
                      <c:ext uri="{02D57815-91ED-43cb-92C2-25804820EDAC}">
                        <c15:formulaRef>
                          <c15:sqref>'Ⅲ-11-2,3'!$AG$14:$AG$16</c15:sqref>
                        </c15:formulaRef>
                      </c:ext>
                    </c:extLst>
                    <c:numCache>
                      <c:formatCode>0_);[Red]\(0\)</c:formatCode>
                      <c:ptCount val="3"/>
                      <c:pt idx="0">
                        <c:v>184</c:v>
                      </c:pt>
                      <c:pt idx="1">
                        <c:v>27</c:v>
                      </c:pt>
                      <c:pt idx="2">
                        <c:v>226</c:v>
                      </c:pt>
                    </c:numCache>
                  </c:numRef>
                </c:val>
                <c:extLst>
                  <c:ext xmlns:c16="http://schemas.microsoft.com/office/drawing/2014/chart" uri="{C3380CC4-5D6E-409C-BE32-E72D297353CC}">
                    <c16:uniqueId val="{00000005-4FF1-421D-8FDA-65793E9B35E0}"/>
                  </c:ext>
                </c:extLst>
              </c15:ser>
            </c15:filteredBarSeries>
            <c15:filteredBarSeries>
              <c15:ser>
                <c:idx val="1"/>
                <c:order val="1"/>
                <c:tx>
                  <c:strRef>
                    <c:extLst>
                      <c:ext xmlns:c15="http://schemas.microsoft.com/office/drawing/2012/chart" uri="{02D57815-91ED-43cb-92C2-25804820EDAC}">
                        <c15:formulaRef>
                          <c15:sqref>'Ⅲ-11-2,3'!$AH$13</c15:sqref>
                        </c15:formulaRef>
                      </c:ext>
                    </c:extLst>
                    <c:strCache>
                      <c:ptCount val="1"/>
                      <c:pt idx="0">
                        <c:v>平成30年</c:v>
                      </c:pt>
                    </c:strCache>
                  </c:strRef>
                </c:tx>
                <c:spPr>
                  <a:pattFill prst="ltDn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ormulaRef>
                          <c15:sqref>'Ⅲ-11-2,3'!$Y$14:$Y$16</c15:sqref>
                        </c15:formulaRef>
                      </c:ext>
                    </c:extLst>
                    <c:strCache>
                      <c:ptCount val="3"/>
                      <c:pt idx="0">
                        <c:v>バス</c:v>
                      </c:pt>
                      <c:pt idx="1">
                        <c:v>ハイタク</c:v>
                      </c:pt>
                      <c:pt idx="2">
                        <c:v>トラック</c:v>
                      </c:pt>
                    </c:strCache>
                  </c:strRef>
                </c:cat>
                <c:val>
                  <c:numRef>
                    <c:extLst>
                      <c:ext xmlns:c15="http://schemas.microsoft.com/office/drawing/2012/chart" uri="{02D57815-91ED-43cb-92C2-25804820EDAC}">
                        <c15:formulaRef>
                          <c15:sqref>'Ⅲ-11-2,3'!$AH$14:$AH$16</c15:sqref>
                        </c15:formulaRef>
                      </c:ext>
                    </c:extLst>
                    <c:numCache>
                      <c:formatCode>0_);[Red]\(0\)</c:formatCode>
                      <c:ptCount val="3"/>
                      <c:pt idx="0">
                        <c:v>224</c:v>
                      </c:pt>
                      <c:pt idx="1">
                        <c:v>23</c:v>
                      </c:pt>
                      <c:pt idx="2">
                        <c:v>247</c:v>
                      </c:pt>
                    </c:numCache>
                  </c:numRef>
                </c:val>
                <c:extLst xmlns:c15="http://schemas.microsoft.com/office/drawing/2012/chart">
                  <c:ext xmlns:c16="http://schemas.microsoft.com/office/drawing/2014/chart" uri="{C3380CC4-5D6E-409C-BE32-E72D297353CC}">
                    <c16:uniqueId val="{00000006-4FF1-421D-8FDA-65793E9B35E0}"/>
                  </c:ext>
                </c:extLst>
              </c15:ser>
            </c15:filteredBarSeries>
            <c15:filteredBarSeries>
              <c15:ser>
                <c:idx val="2"/>
                <c:order val="2"/>
                <c:tx>
                  <c:strRef>
                    <c:extLst>
                      <c:ext xmlns:c15="http://schemas.microsoft.com/office/drawing/2012/chart" uri="{02D57815-91ED-43cb-92C2-25804820EDAC}">
                        <c15:formulaRef>
                          <c15:sqref>'Ⅲ-11-2,3'!$AI$13</c15:sqref>
                        </c15:formulaRef>
                      </c:ext>
                    </c:extLst>
                    <c:strCache>
                      <c:ptCount val="1"/>
                      <c:pt idx="0">
                        <c:v>平成31年</c:v>
                      </c:pt>
                    </c:strCache>
                  </c:strRef>
                </c:tx>
                <c:spPr>
                  <a:pattFill prst="ltVert">
                    <a:fgClr>
                      <a:srgbClr val="000000"/>
                    </a:fgClr>
                    <a:bgClr>
                      <a:srgbClr val="FFFFCC"/>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ormulaRef>
                          <c15:sqref>'Ⅲ-11-2,3'!$Y$14:$Y$16</c15:sqref>
                        </c15:formulaRef>
                      </c:ext>
                    </c:extLst>
                    <c:strCache>
                      <c:ptCount val="3"/>
                      <c:pt idx="0">
                        <c:v>バス</c:v>
                      </c:pt>
                      <c:pt idx="1">
                        <c:v>ハイタク</c:v>
                      </c:pt>
                      <c:pt idx="2">
                        <c:v>トラック</c:v>
                      </c:pt>
                    </c:strCache>
                  </c:strRef>
                </c:cat>
                <c:val>
                  <c:numRef>
                    <c:extLst>
                      <c:ext xmlns:c15="http://schemas.microsoft.com/office/drawing/2012/chart" uri="{02D57815-91ED-43cb-92C2-25804820EDAC}">
                        <c15:formulaRef>
                          <c15:sqref>'Ⅲ-11-2,3'!$AI$14:$AI$16</c15:sqref>
                        </c15:formulaRef>
                      </c:ext>
                    </c:extLst>
                    <c:numCache>
                      <c:formatCode>0_);[Red]\(0\)</c:formatCode>
                      <c:ptCount val="3"/>
                      <c:pt idx="0">
                        <c:v>175</c:v>
                      </c:pt>
                      <c:pt idx="1">
                        <c:v>35</c:v>
                      </c:pt>
                      <c:pt idx="2">
                        <c:v>211</c:v>
                      </c:pt>
                    </c:numCache>
                  </c:numRef>
                </c:val>
                <c:extLst xmlns:c15="http://schemas.microsoft.com/office/drawing/2012/chart">
                  <c:ext xmlns:c16="http://schemas.microsoft.com/office/drawing/2014/chart" uri="{C3380CC4-5D6E-409C-BE32-E72D297353CC}">
                    <c16:uniqueId val="{00000007-4FF1-421D-8FDA-65793E9B35E0}"/>
                  </c:ext>
                </c:extLst>
              </c15:ser>
            </c15:filteredBarSeries>
          </c:ext>
        </c:extLst>
      </c:barChart>
      <c:catAx>
        <c:axId val="332242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2241848"/>
        <c:crosses val="autoZero"/>
        <c:auto val="1"/>
        <c:lblAlgn val="ctr"/>
        <c:lblOffset val="100"/>
        <c:tickLblSkip val="1"/>
        <c:tickMarkSkip val="1"/>
        <c:noMultiLvlLbl val="0"/>
      </c:catAx>
      <c:valAx>
        <c:axId val="332241848"/>
        <c:scaling>
          <c:orientation val="minMax"/>
        </c:scaling>
        <c:delete val="0"/>
        <c:axPos val="l"/>
        <c:majorGridlines>
          <c:spPr>
            <a:ln w="3175">
              <a:solidFill>
                <a:srgbClr val="FFFFFF"/>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4.3668122270742356E-2"/>
              <c:y val="3.135888501742160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2242240"/>
        <c:crosses val="autoZero"/>
        <c:crossBetween val="between"/>
      </c:valAx>
      <c:spPr>
        <a:solidFill>
          <a:srgbClr val="FFFFFF"/>
        </a:solidFill>
        <a:ln w="12700">
          <a:solidFill>
            <a:srgbClr val="FFFFFF"/>
          </a:solidFill>
          <a:prstDash val="solid"/>
        </a:ln>
      </c:spPr>
    </c:plotArea>
    <c:legend>
      <c:legendPos val="t"/>
      <c:layout>
        <c:manualLayout>
          <c:xMode val="edge"/>
          <c:yMode val="edge"/>
          <c:x val="0.20087366808406587"/>
          <c:y val="1.7421602787456445E-2"/>
          <c:w val="0.52745791555546129"/>
          <c:h val="6.95316036106815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7217348474794"/>
          <c:y val="0.18374590006953373"/>
          <c:w val="0.86627968457576665"/>
          <c:h val="0.66784567525273053"/>
        </c:manualLayout>
      </c:layout>
      <c:barChart>
        <c:barDir val="col"/>
        <c:grouping val="clustered"/>
        <c:varyColors val="0"/>
        <c:ser>
          <c:idx val="0"/>
          <c:order val="0"/>
          <c:tx>
            <c:strRef>
              <c:f>'Ⅲ-11-2,3'!$X$38</c:f>
              <c:strCache>
                <c:ptCount val="1"/>
                <c:pt idx="0">
                  <c:v>青森</c:v>
                </c:pt>
              </c:strCache>
            </c:strRef>
          </c:tx>
          <c:spPr>
            <a:pattFill prst="smCheck">
              <a:fgClr>
                <a:srgbClr val="000000"/>
              </a:fgClr>
              <a:bgClr>
                <a:srgbClr val="FFFFFF"/>
              </a:bgClr>
            </a:pattFill>
            <a:ln w="12700">
              <a:solidFill>
                <a:srgbClr val="000000"/>
              </a:solidFill>
              <a:prstDash val="solid"/>
            </a:ln>
          </c:spPr>
          <c:invertIfNegative val="0"/>
          <c:dLbls>
            <c:dLbl>
              <c:idx val="0"/>
              <c:layout>
                <c:manualLayout>
                  <c:x val="-1.8412098698291181E-3"/>
                  <c:y val="-1.63723984279672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6E-422E-8CBA-04452D9B5730}"/>
                </c:ext>
              </c:extLst>
            </c:dLbl>
            <c:dLbl>
              <c:idx val="1"/>
              <c:layout>
                <c:manualLayout>
                  <c:x val="-6.7829538524366334E-4"/>
                  <c:y val="1.64876381812375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6E-422E-8CBA-04452D9B5730}"/>
                </c:ext>
              </c:extLst>
            </c:dLbl>
            <c:dLbl>
              <c:idx val="2"/>
              <c:layout>
                <c:manualLayout>
                  <c:x val="-2.4225123051639192E-3"/>
                  <c:y val="7.65582227231395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'Ⅲ-11-2,3'!$AF$38:$AL$38</c15:sqref>
                  </c15:fullRef>
                </c:ext>
              </c:extLst>
              <c:f>'Ⅲ-11-2,3'!$AH$38:$AL$38</c:f>
              <c:numCache>
                <c:formatCode>#,##0.0_);[Red]\(#,##0.0\)</c:formatCode>
                <c:ptCount val="5"/>
                <c:pt idx="0">
                  <c:v>2.346819039844906</c:v>
                </c:pt>
                <c:pt idx="1">
                  <c:v>2.0487604998975617</c:v>
                </c:pt>
                <c:pt idx="2">
                  <c:v>2.2164948453608244</c:v>
                </c:pt>
                <c:pt idx="3">
                  <c:v>2.7036863723808038</c:v>
                </c:pt>
                <c:pt idx="4">
                  <c:v>1.5686274509803921</c:v>
                </c:pt>
              </c:numCache>
            </c:numRef>
          </c:val>
          <c:extLst>
            <c:ext xmlns:c16="http://schemas.microsoft.com/office/drawing/2014/chart" uri="{C3380CC4-5D6E-409C-BE32-E72D297353CC}">
              <c16:uniqueId val="{00000003-3F6E-422E-8CBA-04452D9B5730}"/>
            </c:ext>
          </c:extLst>
        </c:ser>
        <c:ser>
          <c:idx val="1"/>
          <c:order val="1"/>
          <c:tx>
            <c:strRef>
              <c:f>'Ⅲ-11-2,3'!$X$39</c:f>
              <c:strCache>
                <c:ptCount val="1"/>
                <c:pt idx="0">
                  <c:v>岩手</c:v>
                </c:pt>
              </c:strCache>
            </c:strRef>
          </c:tx>
          <c:spPr>
            <a:pattFill prst="ltDnDiag">
              <a:fgClr>
                <a:srgbClr val="000000"/>
              </a:fgClr>
              <a:bgClr>
                <a:srgbClr val="FFFFFF"/>
              </a:bgClr>
            </a:pattFill>
            <a:ln w="12700">
              <a:solidFill>
                <a:srgbClr val="000000"/>
              </a:solidFill>
              <a:prstDash val="solid"/>
            </a:ln>
          </c:spPr>
          <c:invertIfNegative val="0"/>
          <c:dLbls>
            <c:dLbl>
              <c:idx val="0"/>
              <c:layout>
                <c:manualLayout>
                  <c:x val="-2.3266520156707587E-4"/>
                  <c:y val="2.352569986204223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6E-422E-8CBA-04452D9B5730}"/>
                </c:ext>
              </c:extLst>
            </c:dLbl>
            <c:dLbl>
              <c:idx val="1"/>
              <c:layout>
                <c:manualLayout>
                  <c:x val="-3.8912287126900099E-5"/>
                  <c:y val="-1.88457008244994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6E-422E-8CBA-04452D9B5730}"/>
                </c:ext>
              </c:extLst>
            </c:dLbl>
            <c:dLbl>
              <c:idx val="2"/>
              <c:layout>
                <c:manualLayout>
                  <c:x val="-8.1396763690188168E-4"/>
                  <c:y val="-4.713043637100410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'Ⅲ-11-2,3'!$AF$39:$AL$39</c15:sqref>
                  </c15:fullRef>
                </c:ext>
              </c:extLst>
              <c:f>'Ⅲ-11-2,3'!$AH$39:$AL$39</c:f>
              <c:numCache>
                <c:formatCode>#,##0.0_);[Red]\(#,##0.0\)</c:formatCode>
                <c:ptCount val="5"/>
                <c:pt idx="0">
                  <c:v>1.6802310317668678</c:v>
                </c:pt>
                <c:pt idx="1">
                  <c:v>3.0311087476734913</c:v>
                </c:pt>
                <c:pt idx="2">
                  <c:v>3.1292149986512001</c:v>
                </c:pt>
                <c:pt idx="3">
                  <c:v>2.7779290811046353</c:v>
                </c:pt>
                <c:pt idx="4">
                  <c:v>2.557971417449814</c:v>
                </c:pt>
              </c:numCache>
            </c:numRef>
          </c:val>
          <c:extLst>
            <c:ext xmlns:c16="http://schemas.microsoft.com/office/drawing/2014/chart" uri="{C3380CC4-5D6E-409C-BE32-E72D297353CC}">
              <c16:uniqueId val="{00000007-3F6E-422E-8CBA-04452D9B5730}"/>
            </c:ext>
          </c:extLst>
        </c:ser>
        <c:ser>
          <c:idx val="2"/>
          <c:order val="2"/>
          <c:tx>
            <c:strRef>
              <c:f>'Ⅲ-11-2,3'!$X$40</c:f>
              <c:strCache>
                <c:ptCount val="1"/>
                <c:pt idx="0">
                  <c:v>宮城</c:v>
                </c:pt>
              </c:strCache>
            </c:strRef>
          </c:tx>
          <c:spPr>
            <a:pattFill prst="ltVert">
              <a:fgClr>
                <a:srgbClr val="000000"/>
              </a:fgClr>
              <a:bgClr>
                <a:srgbClr val="FFFFCC"/>
              </a:bgClr>
            </a:pattFill>
            <a:ln w="12700">
              <a:solidFill>
                <a:srgbClr val="000000"/>
              </a:solidFill>
              <a:prstDash val="solid"/>
            </a:ln>
          </c:spPr>
          <c:invertIfNegative val="0"/>
          <c:dLbls>
            <c:dLbl>
              <c:idx val="0"/>
              <c:layout>
                <c:manualLayout>
                  <c:x val="4.7672892632606972E-3"/>
                  <c:y val="5.887426615842632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6E-422E-8CBA-04452D9B5730}"/>
                </c:ext>
              </c:extLst>
            </c:dLbl>
            <c:dLbl>
              <c:idx val="1"/>
              <c:layout>
                <c:manualLayout>
                  <c:x val="-3.6833745322530022E-4"/>
                  <c:y val="4.47563630903670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6E-422E-8CBA-04452D9B5730}"/>
                </c:ext>
              </c:extLst>
            </c:dLbl>
            <c:dLbl>
              <c:idx val="2"/>
              <c:layout>
                <c:manualLayout>
                  <c:x val="-6.4728699868930074E-3"/>
                  <c:y val="3.7688319999576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'Ⅲ-11-2,3'!$AF$40:$AL$40</c15:sqref>
                  </c15:fullRef>
                </c:ext>
              </c:extLst>
              <c:f>'Ⅲ-11-2,3'!$AH$40:$AL$40</c:f>
              <c:numCache>
                <c:formatCode>#,##0.0_);[Red]\(#,##0.0\)</c:formatCode>
                <c:ptCount val="5"/>
                <c:pt idx="0">
                  <c:v>4.182578650663757</c:v>
                </c:pt>
                <c:pt idx="1">
                  <c:v>3.91491582930967</c:v>
                </c:pt>
                <c:pt idx="2">
                  <c:v>3.5773469763526844</c:v>
                </c:pt>
                <c:pt idx="3">
                  <c:v>3.4011811854039231</c:v>
                </c:pt>
                <c:pt idx="4">
                  <c:v>3.5731300619342545</c:v>
                </c:pt>
              </c:numCache>
            </c:numRef>
          </c:val>
          <c:extLst>
            <c:ext xmlns:c16="http://schemas.microsoft.com/office/drawing/2014/chart" uri="{C3380CC4-5D6E-409C-BE32-E72D297353CC}">
              <c16:uniqueId val="{0000000B-3F6E-422E-8CBA-04452D9B5730}"/>
            </c:ext>
          </c:extLst>
        </c:ser>
        <c:ser>
          <c:idx val="3"/>
          <c:order val="3"/>
          <c:tx>
            <c:strRef>
              <c:f>'Ⅲ-11-2,3'!$X$41</c:f>
              <c:strCache>
                <c:ptCount val="1"/>
                <c:pt idx="0">
                  <c:v>秋田</c:v>
                </c:pt>
              </c:strCache>
            </c:strRef>
          </c:tx>
          <c:spPr>
            <a:solidFill>
              <a:srgbClr val="FFFFFF"/>
            </a:solidFill>
            <a:ln w="12700">
              <a:solidFill>
                <a:srgbClr val="000000"/>
              </a:solidFill>
              <a:prstDash val="solid"/>
            </a:ln>
          </c:spPr>
          <c:invertIfNegative val="0"/>
          <c:dLbls>
            <c:dLbl>
              <c:idx val="0"/>
              <c:layout>
                <c:manualLayout>
                  <c:x val="5.6201550387596896E-4"/>
                  <c:y val="5.887426615842681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6E-422E-8CBA-04452D9B5730}"/>
                </c:ext>
              </c:extLst>
            </c:dLbl>
            <c:dLbl>
              <c:idx val="1"/>
              <c:layout>
                <c:manualLayout>
                  <c:x val="2.6936966186872952E-3"/>
                  <c:y val="5.886591531599691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6E-422E-8CBA-04452D9B5730}"/>
                </c:ext>
              </c:extLst>
            </c:dLbl>
            <c:dLbl>
              <c:idx val="2"/>
              <c:layout>
                <c:manualLayout>
                  <c:x val="9.4947969876701867E-4"/>
                  <c:y val="3.7688319999576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'Ⅲ-11-2,3'!$AF$41:$AL$41</c15:sqref>
                  </c15:fullRef>
                </c:ext>
              </c:extLst>
              <c:f>'Ⅲ-11-2,3'!$AH$41:$AL$41</c:f>
              <c:numCache>
                <c:formatCode>#,##0.0_);[Red]\(#,##0.0\)</c:formatCode>
                <c:ptCount val="5"/>
                <c:pt idx="0">
                  <c:v>3.4050179211469538</c:v>
                </c:pt>
                <c:pt idx="1">
                  <c:v>3.8105606967882419</c:v>
                </c:pt>
                <c:pt idx="2">
                  <c:v>3.6975411351451286</c:v>
                </c:pt>
                <c:pt idx="3">
                  <c:v>4.6537602382725236</c:v>
                </c:pt>
                <c:pt idx="4">
                  <c:v>3.0291556228701246</c:v>
                </c:pt>
              </c:numCache>
            </c:numRef>
          </c:val>
          <c:extLst>
            <c:ext xmlns:c16="http://schemas.microsoft.com/office/drawing/2014/chart" uri="{C3380CC4-5D6E-409C-BE32-E72D297353CC}">
              <c16:uniqueId val="{0000000F-3F6E-422E-8CBA-04452D9B5730}"/>
            </c:ext>
          </c:extLst>
        </c:ser>
        <c:ser>
          <c:idx val="4"/>
          <c:order val="4"/>
          <c:tx>
            <c:strRef>
              <c:f>'Ⅲ-11-2,3'!$X$42</c:f>
              <c:strCache>
                <c:ptCount val="1"/>
                <c:pt idx="0">
                  <c:v>山形</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4.5929688032189213E-3"/>
                  <c:y val="-4.713174801896986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6E-422E-8CBA-04452D9B5730}"/>
                </c:ext>
              </c:extLst>
            </c:dLbl>
            <c:dLbl>
              <c:idx val="1"/>
              <c:layout>
                <c:manualLayout>
                  <c:x val="4.3022412869493133E-3"/>
                  <c:y val="-2.94467290142862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6E-422E-8CBA-04452D9B5730}"/>
                </c:ext>
              </c:extLst>
            </c:dLbl>
            <c:dLbl>
              <c:idx val="2"/>
              <c:layout>
                <c:manualLayout>
                  <c:x val="-3.4895444027223464E-4"/>
                  <c:y val="-4.7118944857558879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'Ⅲ-11-2,3'!$AF$42:$AL$42</c15:sqref>
                  </c15:fullRef>
                </c:ext>
              </c:extLst>
              <c:f>'Ⅲ-11-2,3'!$AH$42:$AL$42</c:f>
              <c:numCache>
                <c:formatCode>#,##0.0_);[Red]\(#,##0.0\)</c:formatCode>
                <c:ptCount val="5"/>
                <c:pt idx="0">
                  <c:v>2.7035883991479603</c:v>
                </c:pt>
                <c:pt idx="1">
                  <c:v>3.1935800851621359</c:v>
                </c:pt>
                <c:pt idx="2">
                  <c:v>3.4716482063150935</c:v>
                </c:pt>
                <c:pt idx="3">
                  <c:v>3.7815126050420167</c:v>
                </c:pt>
                <c:pt idx="4">
                  <c:v>3.4997865983781478</c:v>
                </c:pt>
              </c:numCache>
            </c:numRef>
          </c:val>
          <c:extLst>
            <c:ext xmlns:c16="http://schemas.microsoft.com/office/drawing/2014/chart" uri="{C3380CC4-5D6E-409C-BE32-E72D297353CC}">
              <c16:uniqueId val="{00000013-3F6E-422E-8CBA-04452D9B5730}"/>
            </c:ext>
          </c:extLst>
        </c:ser>
        <c:ser>
          <c:idx val="5"/>
          <c:order val="5"/>
          <c:tx>
            <c:strRef>
              <c:f>'Ⅲ-11-2,3'!$X$43</c:f>
              <c:strCache>
                <c:ptCount val="1"/>
                <c:pt idx="0">
                  <c:v>福島</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4.7480240678303151E-3"/>
                  <c:y val="9.06944400695182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6E-422E-8CBA-04452D9B5730}"/>
                </c:ext>
              </c:extLst>
            </c:dLbl>
            <c:dLbl>
              <c:idx val="1"/>
              <c:layout>
                <c:manualLayout>
                  <c:x val="5.910785955211377E-3"/>
                  <c:y val="3.0621426060130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6E-422E-8CBA-04452D9B5730}"/>
                </c:ext>
              </c:extLst>
            </c:dLbl>
            <c:dLbl>
              <c:idx val="2"/>
              <c:layout>
                <c:manualLayout>
                  <c:x val="5.6200584389416424E-3"/>
                  <c:y val="3.7689600315717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'Ⅲ-11-2,3'!$AF$43:$AL$43</c15:sqref>
                  </c15:fullRef>
                </c:ext>
              </c:extLst>
              <c:f>'Ⅲ-11-2,3'!$AH$43:$AL$43</c:f>
              <c:numCache>
                <c:formatCode>#,##0.0_);[Red]\(#,##0.0\)</c:formatCode>
                <c:ptCount val="5"/>
                <c:pt idx="0">
                  <c:v>2.3741381553271754</c:v>
                </c:pt>
                <c:pt idx="1">
                  <c:v>2.4363305613305615</c:v>
                </c:pt>
                <c:pt idx="2">
                  <c:v>2.8574276505964051</c:v>
                </c:pt>
                <c:pt idx="3">
                  <c:v>3.0328559393428813</c:v>
                </c:pt>
                <c:pt idx="4">
                  <c:v>2.8837019948432623</c:v>
                </c:pt>
              </c:numCache>
            </c:numRef>
          </c:val>
          <c:extLst>
            <c:ext xmlns:c16="http://schemas.microsoft.com/office/drawing/2014/chart" uri="{C3380CC4-5D6E-409C-BE32-E72D297353CC}">
              <c16:uniqueId val="{00000017-3F6E-422E-8CBA-04452D9B5730}"/>
            </c:ext>
          </c:extLst>
        </c:ser>
        <c:dLbls>
          <c:showLegendKey val="0"/>
          <c:showVal val="1"/>
          <c:showCatName val="0"/>
          <c:showSerName val="0"/>
          <c:showPercent val="0"/>
          <c:showBubbleSize val="0"/>
        </c:dLbls>
        <c:gapWidth val="150"/>
        <c:axId val="335131528"/>
        <c:axId val="335138976"/>
      </c:barChart>
      <c:catAx>
        <c:axId val="335131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8976"/>
        <c:crosses val="autoZero"/>
        <c:auto val="1"/>
        <c:lblAlgn val="ctr"/>
        <c:lblOffset val="100"/>
        <c:tickLblSkip val="1"/>
        <c:tickMarkSkip val="1"/>
        <c:noMultiLvlLbl val="0"/>
      </c:catAx>
      <c:valAx>
        <c:axId val="335138976"/>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6.5406976744186482E-2"/>
              <c:y val="7.7738515901060123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1528"/>
        <c:crosses val="autoZero"/>
        <c:crossBetween val="between"/>
      </c:valAx>
      <c:spPr>
        <a:solidFill>
          <a:srgbClr val="FFFFFF"/>
        </a:solidFill>
        <a:ln w="25400">
          <a:noFill/>
        </a:ln>
      </c:spPr>
    </c:plotArea>
    <c:legend>
      <c:legendPos val="t"/>
      <c:layout>
        <c:manualLayout>
          <c:xMode val="edge"/>
          <c:yMode val="edge"/>
          <c:x val="0.18895364096929837"/>
          <c:y val="1.7667844522968202E-2"/>
          <c:w val="0.57994231825672971"/>
          <c:h val="0.1201417137345464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78740157480314954" l="0.78740157480314954" r="0.39370078740157488" t="0.98425196850393659" header="0.51181102362204722" footer="0.5118110236220472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61807580174927"/>
          <c:y val="0.14120402290405917"/>
          <c:w val="0.86297376093294098"/>
          <c:h val="0.76157579566288136"/>
        </c:manualLayout>
      </c:layout>
      <c:barChart>
        <c:barDir val="col"/>
        <c:grouping val="clustered"/>
        <c:varyColors val="0"/>
        <c:ser>
          <c:idx val="0"/>
          <c:order val="0"/>
          <c:tx>
            <c:strRef>
              <c:f>'Ⅲ-11-4,5'!$K$11</c:f>
              <c:strCache>
                <c:ptCount val="1"/>
                <c:pt idx="0">
                  <c:v>青森</c:v>
                </c:pt>
              </c:strCache>
            </c:strRef>
          </c:tx>
          <c:spPr>
            <a:pattFill prst="smCheck">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'Ⅲ-11-4,5'!$L$11:$N$11</c:f>
              <c:numCache>
                <c:formatCode>General</c:formatCode>
                <c:ptCount val="3"/>
                <c:pt idx="0">
                  <c:v>30</c:v>
                </c:pt>
                <c:pt idx="1">
                  <c:v>4</c:v>
                </c:pt>
                <c:pt idx="2">
                  <c:v>16</c:v>
                </c:pt>
              </c:numCache>
            </c:numRef>
          </c:val>
          <c:extLst>
            <c:ext xmlns:c16="http://schemas.microsoft.com/office/drawing/2014/chart" uri="{C3380CC4-5D6E-409C-BE32-E72D297353CC}">
              <c16:uniqueId val="{00000000-8193-4BBD-A548-CB750086D356}"/>
            </c:ext>
          </c:extLst>
        </c:ser>
        <c:ser>
          <c:idx val="1"/>
          <c:order val="1"/>
          <c:tx>
            <c:strRef>
              <c:f>'Ⅲ-11-4,5'!$K$12</c:f>
              <c:strCache>
                <c:ptCount val="1"/>
                <c:pt idx="0">
                  <c:v>岩手</c:v>
                </c:pt>
              </c:strCache>
            </c:strRef>
          </c:tx>
          <c:spPr>
            <a:pattFill prst="dkDn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'Ⅲ-11-4,5'!$L$12:$N$12</c:f>
              <c:numCache>
                <c:formatCode>General</c:formatCode>
                <c:ptCount val="3"/>
                <c:pt idx="0">
                  <c:v>46</c:v>
                </c:pt>
                <c:pt idx="1">
                  <c:v>2</c:v>
                </c:pt>
                <c:pt idx="2">
                  <c:v>12</c:v>
                </c:pt>
              </c:numCache>
            </c:numRef>
          </c:val>
          <c:extLst>
            <c:ext xmlns:c16="http://schemas.microsoft.com/office/drawing/2014/chart" uri="{C3380CC4-5D6E-409C-BE32-E72D297353CC}">
              <c16:uniqueId val="{00000001-8193-4BBD-A548-CB750086D356}"/>
            </c:ext>
          </c:extLst>
        </c:ser>
        <c:ser>
          <c:idx val="2"/>
          <c:order val="2"/>
          <c:tx>
            <c:strRef>
              <c:f>'Ⅲ-11-4,5'!$K$13</c:f>
              <c:strCache>
                <c:ptCount val="1"/>
                <c:pt idx="0">
                  <c:v>宮城</c:v>
                </c:pt>
              </c:strCache>
            </c:strRef>
          </c:tx>
          <c:spPr>
            <a:pattFill prst="dkVert">
              <a:fgClr>
                <a:srgbClr val="000000"/>
              </a:fgClr>
              <a:bgClr>
                <a:srgbClr val="FFFFCC"/>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'Ⅲ-11-4,5'!$L$13:$N$13</c:f>
              <c:numCache>
                <c:formatCode>General</c:formatCode>
                <c:ptCount val="3"/>
                <c:pt idx="0">
                  <c:v>135</c:v>
                </c:pt>
                <c:pt idx="1">
                  <c:v>18</c:v>
                </c:pt>
                <c:pt idx="2">
                  <c:v>60</c:v>
                </c:pt>
              </c:numCache>
            </c:numRef>
          </c:val>
          <c:extLst>
            <c:ext xmlns:c16="http://schemas.microsoft.com/office/drawing/2014/chart" uri="{C3380CC4-5D6E-409C-BE32-E72D297353CC}">
              <c16:uniqueId val="{00000002-8193-4BBD-A548-CB750086D356}"/>
            </c:ext>
          </c:extLst>
        </c:ser>
        <c:ser>
          <c:idx val="3"/>
          <c:order val="3"/>
          <c:tx>
            <c:strRef>
              <c:f>'Ⅲ-11-4,5'!$K$14</c:f>
              <c:strCache>
                <c:ptCount val="1"/>
                <c:pt idx="0">
                  <c:v>秋田</c:v>
                </c:pt>
              </c:strCache>
            </c:strRef>
          </c:tx>
          <c:spPr>
            <a:solidFill>
              <a:srgbClr val="FF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'Ⅲ-11-4,5'!$L$14:$N$14</c:f>
              <c:numCache>
                <c:formatCode>General</c:formatCode>
                <c:ptCount val="3"/>
                <c:pt idx="0">
                  <c:v>32</c:v>
                </c:pt>
                <c:pt idx="1">
                  <c:v>4</c:v>
                </c:pt>
                <c:pt idx="2">
                  <c:v>9</c:v>
                </c:pt>
              </c:numCache>
            </c:numRef>
          </c:val>
          <c:extLst>
            <c:ext xmlns:c16="http://schemas.microsoft.com/office/drawing/2014/chart" uri="{C3380CC4-5D6E-409C-BE32-E72D297353CC}">
              <c16:uniqueId val="{00000003-8193-4BBD-A548-CB750086D356}"/>
            </c:ext>
          </c:extLst>
        </c:ser>
        <c:ser>
          <c:idx val="4"/>
          <c:order val="4"/>
          <c:tx>
            <c:strRef>
              <c:f>'Ⅲ-11-4,5'!$K$15</c:f>
              <c:strCache>
                <c:ptCount val="1"/>
                <c:pt idx="0">
                  <c:v>山形</c:v>
                </c:pt>
              </c:strCache>
            </c:strRef>
          </c:tx>
          <c:spPr>
            <a:pattFill prst="pct10">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'Ⅲ-11-4,5'!$L$15:$N$15</c:f>
              <c:numCache>
                <c:formatCode>General</c:formatCode>
                <c:ptCount val="3"/>
                <c:pt idx="0">
                  <c:v>41</c:v>
                </c:pt>
                <c:pt idx="1">
                  <c:v>2</c:v>
                </c:pt>
                <c:pt idx="2">
                  <c:v>15</c:v>
                </c:pt>
              </c:numCache>
            </c:numRef>
          </c:val>
          <c:extLst>
            <c:ext xmlns:c16="http://schemas.microsoft.com/office/drawing/2014/chart" uri="{C3380CC4-5D6E-409C-BE32-E72D297353CC}">
              <c16:uniqueId val="{00000004-8193-4BBD-A548-CB750086D356}"/>
            </c:ext>
          </c:extLst>
        </c:ser>
        <c:ser>
          <c:idx val="5"/>
          <c:order val="5"/>
          <c:tx>
            <c:strRef>
              <c:f>'Ⅲ-11-4,5'!$K$16</c:f>
              <c:strCache>
                <c:ptCount val="1"/>
                <c:pt idx="0">
                  <c:v>福島</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'Ⅲ-11-4,5'!$L$16:$N$16</c:f>
              <c:numCache>
                <c:formatCode>General</c:formatCode>
                <c:ptCount val="3"/>
                <c:pt idx="0">
                  <c:v>85</c:v>
                </c:pt>
                <c:pt idx="1">
                  <c:v>6</c:v>
                </c:pt>
                <c:pt idx="2">
                  <c:v>29</c:v>
                </c:pt>
              </c:numCache>
            </c:numRef>
          </c:val>
          <c:extLst>
            <c:ext xmlns:c16="http://schemas.microsoft.com/office/drawing/2014/chart" uri="{C3380CC4-5D6E-409C-BE32-E72D297353CC}">
              <c16:uniqueId val="{00000005-8193-4BBD-A548-CB750086D356}"/>
            </c:ext>
          </c:extLst>
        </c:ser>
        <c:dLbls>
          <c:showLegendKey val="0"/>
          <c:showVal val="1"/>
          <c:showCatName val="0"/>
          <c:showSerName val="0"/>
          <c:showPercent val="0"/>
          <c:showBubbleSize val="0"/>
        </c:dLbls>
        <c:gapWidth val="150"/>
        <c:axId val="335136232"/>
        <c:axId val="335132312"/>
      </c:barChart>
      <c:catAx>
        <c:axId val="335136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2312"/>
        <c:crosses val="autoZero"/>
        <c:auto val="1"/>
        <c:lblAlgn val="ctr"/>
        <c:lblOffset val="100"/>
        <c:tickLblSkip val="1"/>
        <c:tickMarkSkip val="1"/>
        <c:noMultiLvlLbl val="0"/>
      </c:catAx>
      <c:valAx>
        <c:axId val="335132312"/>
        <c:scaling>
          <c:orientation val="minMax"/>
        </c:scaling>
        <c:delete val="0"/>
        <c:axPos val="l"/>
        <c:majorGridlines>
          <c:spPr>
            <a:ln w="3175">
              <a:solidFill>
                <a:srgbClr val="FFFFFF"/>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9.9125364431488033E-2"/>
              <c:y val="1.15740740740740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6232"/>
        <c:crosses val="autoZero"/>
        <c:crossBetween val="between"/>
      </c:valAx>
      <c:spPr>
        <a:solidFill>
          <a:srgbClr val="FFFFFF"/>
        </a:solidFill>
        <a:ln w="25400">
          <a:noFill/>
        </a:ln>
      </c:spPr>
    </c:plotArea>
    <c:legend>
      <c:legendPos val="t"/>
      <c:layout>
        <c:manualLayout>
          <c:xMode val="edge"/>
          <c:yMode val="edge"/>
          <c:x val="0.20262390670553937"/>
          <c:y val="1.8518518518518583E-2"/>
          <c:w val="0.68075801749271558"/>
          <c:h val="8.796320598814037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78740157480314954" l="0.78740157480314954" r="0.78740157480314954" t="0.98425196850393659" header="0.51181102362204722" footer="0.51181102362204722"/>
    <c:pageSetup paperSize="9" orientation="portrait" horizontalDpi="300" verticalDpi="300"/>
  </c:printSettings>
</c:chartSpace>
</file>

<file path=xl/drawings/_rels/drawing12.xml.rels><?xml version="1.0" encoding="UTF-8" standalone="yes"?><Relationships xmlns="http://schemas.openxmlformats.org/package/2006/relationships"><Relationship Id="rId1" Target="../charts/chart1.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18.xml.rels><?xml version="1.0" encoding="UTF-8" standalone="yes"?><Relationships xmlns="http://schemas.openxmlformats.org/package/2006/relationships"><Relationship Id="rId1" Target="../charts/chart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74BB5397-B74C-4E4D-99FC-F7A37794149D}"/>
            </a:ext>
          </a:extLst>
        </xdr:cNvPr>
        <xdr:cNvSpPr>
          <a:spLocks noChangeShapeType="1"/>
        </xdr:cNvSpPr>
      </xdr:nvSpPr>
      <xdr:spPr bwMode="auto">
        <a:xfrm>
          <a:off x="9525" y="371475"/>
          <a:ext cx="10287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514350</xdr:colOff>
      <xdr:row>7</xdr:row>
      <xdr:rowOff>19050</xdr:rowOff>
    </xdr:from>
    <xdr:to>
      <xdr:col>1</xdr:col>
      <xdr:colOff>561975</xdr:colOff>
      <xdr:row>8</xdr:row>
      <xdr:rowOff>104775</xdr:rowOff>
    </xdr:to>
    <xdr:sp macro="" textlink="">
      <xdr:nvSpPr>
        <xdr:cNvPr id="3" name="AutoShape 3">
          <a:extLst>
            <a:ext uri="{FF2B5EF4-FFF2-40B4-BE49-F238E27FC236}">
              <a16:creationId xmlns:a16="http://schemas.microsoft.com/office/drawing/2014/main" id="{E26EA5A7-A3C3-46BA-AB92-81D8451B2B06}"/>
            </a:ext>
          </a:extLst>
        </xdr:cNvPr>
        <xdr:cNvSpPr>
          <a:spLocks/>
        </xdr:cNvSpPr>
      </xdr:nvSpPr>
      <xdr:spPr bwMode="auto">
        <a:xfrm rot="10800000">
          <a:off x="1038225" y="14287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11</xdr:row>
      <xdr:rowOff>19050</xdr:rowOff>
    </xdr:from>
    <xdr:to>
      <xdr:col>1</xdr:col>
      <xdr:colOff>561975</xdr:colOff>
      <xdr:row>12</xdr:row>
      <xdr:rowOff>95250</xdr:rowOff>
    </xdr:to>
    <xdr:sp macro="" textlink="">
      <xdr:nvSpPr>
        <xdr:cNvPr id="4" name="AutoShape 5">
          <a:extLst>
            <a:ext uri="{FF2B5EF4-FFF2-40B4-BE49-F238E27FC236}">
              <a16:creationId xmlns:a16="http://schemas.microsoft.com/office/drawing/2014/main" id="{F042B361-131F-406B-934D-88934FBCF114}"/>
            </a:ext>
          </a:extLst>
        </xdr:cNvPr>
        <xdr:cNvSpPr>
          <a:spLocks/>
        </xdr:cNvSpPr>
      </xdr:nvSpPr>
      <xdr:spPr bwMode="auto">
        <a:xfrm rot="10800000">
          <a:off x="1038225" y="2343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15</xdr:row>
      <xdr:rowOff>19050</xdr:rowOff>
    </xdr:from>
    <xdr:to>
      <xdr:col>1</xdr:col>
      <xdr:colOff>561975</xdr:colOff>
      <xdr:row>16</xdr:row>
      <xdr:rowOff>104775</xdr:rowOff>
    </xdr:to>
    <xdr:sp macro="" textlink="">
      <xdr:nvSpPr>
        <xdr:cNvPr id="5" name="AutoShape 7">
          <a:extLst>
            <a:ext uri="{FF2B5EF4-FFF2-40B4-BE49-F238E27FC236}">
              <a16:creationId xmlns:a16="http://schemas.microsoft.com/office/drawing/2014/main" id="{F4DD21CD-39DF-4C35-8004-1CFB7BF726CC}"/>
            </a:ext>
          </a:extLst>
        </xdr:cNvPr>
        <xdr:cNvSpPr>
          <a:spLocks/>
        </xdr:cNvSpPr>
      </xdr:nvSpPr>
      <xdr:spPr bwMode="auto">
        <a:xfrm rot="10800000">
          <a:off x="1038225" y="32575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19</xdr:row>
      <xdr:rowOff>19050</xdr:rowOff>
    </xdr:from>
    <xdr:to>
      <xdr:col>1</xdr:col>
      <xdr:colOff>552450</xdr:colOff>
      <xdr:row>20</xdr:row>
      <xdr:rowOff>95250</xdr:rowOff>
    </xdr:to>
    <xdr:sp macro="" textlink="">
      <xdr:nvSpPr>
        <xdr:cNvPr id="6" name="AutoShape 9">
          <a:extLst>
            <a:ext uri="{FF2B5EF4-FFF2-40B4-BE49-F238E27FC236}">
              <a16:creationId xmlns:a16="http://schemas.microsoft.com/office/drawing/2014/main" id="{AAB3A7C5-EA0C-4C83-976C-4F9DDFE98AE1}"/>
            </a:ext>
          </a:extLst>
        </xdr:cNvPr>
        <xdr:cNvSpPr>
          <a:spLocks/>
        </xdr:cNvSpPr>
      </xdr:nvSpPr>
      <xdr:spPr bwMode="auto">
        <a:xfrm rot="10800000">
          <a:off x="1038225" y="41719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23</xdr:row>
      <xdr:rowOff>19050</xdr:rowOff>
    </xdr:from>
    <xdr:to>
      <xdr:col>1</xdr:col>
      <xdr:colOff>571500</xdr:colOff>
      <xdr:row>24</xdr:row>
      <xdr:rowOff>104775</xdr:rowOff>
    </xdr:to>
    <xdr:sp macro="" textlink="">
      <xdr:nvSpPr>
        <xdr:cNvPr id="7" name="AutoShape 11">
          <a:extLst>
            <a:ext uri="{FF2B5EF4-FFF2-40B4-BE49-F238E27FC236}">
              <a16:creationId xmlns:a16="http://schemas.microsoft.com/office/drawing/2014/main" id="{0A6A469D-789C-4B20-AFBE-5BCD44206FD6}"/>
            </a:ext>
          </a:extLst>
        </xdr:cNvPr>
        <xdr:cNvSpPr>
          <a:spLocks/>
        </xdr:cNvSpPr>
      </xdr:nvSpPr>
      <xdr:spPr bwMode="auto">
        <a:xfrm rot="10800000">
          <a:off x="1038225" y="50863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27</xdr:row>
      <xdr:rowOff>19050</xdr:rowOff>
    </xdr:from>
    <xdr:to>
      <xdr:col>1</xdr:col>
      <xdr:colOff>571500</xdr:colOff>
      <xdr:row>28</xdr:row>
      <xdr:rowOff>104775</xdr:rowOff>
    </xdr:to>
    <xdr:sp macro="" textlink="">
      <xdr:nvSpPr>
        <xdr:cNvPr id="8" name="AutoShape 13">
          <a:extLst>
            <a:ext uri="{FF2B5EF4-FFF2-40B4-BE49-F238E27FC236}">
              <a16:creationId xmlns:a16="http://schemas.microsoft.com/office/drawing/2014/main" id="{4D22D53B-660D-4A64-AC07-AF3653801F5C}"/>
            </a:ext>
          </a:extLst>
        </xdr:cNvPr>
        <xdr:cNvSpPr>
          <a:spLocks/>
        </xdr:cNvSpPr>
      </xdr:nvSpPr>
      <xdr:spPr bwMode="auto">
        <a:xfrm rot="10800000">
          <a:off x="1038225" y="60007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31</xdr:row>
      <xdr:rowOff>19050</xdr:rowOff>
    </xdr:from>
    <xdr:to>
      <xdr:col>1</xdr:col>
      <xdr:colOff>571500</xdr:colOff>
      <xdr:row>32</xdr:row>
      <xdr:rowOff>95250</xdr:rowOff>
    </xdr:to>
    <xdr:sp macro="" textlink="">
      <xdr:nvSpPr>
        <xdr:cNvPr id="9" name="AutoShape 15">
          <a:extLst>
            <a:ext uri="{FF2B5EF4-FFF2-40B4-BE49-F238E27FC236}">
              <a16:creationId xmlns:a16="http://schemas.microsoft.com/office/drawing/2014/main" id="{53161AF6-8F9B-4A0F-9D00-CFC6830B14BD}"/>
            </a:ext>
          </a:extLst>
        </xdr:cNvPr>
        <xdr:cNvSpPr>
          <a:spLocks/>
        </xdr:cNvSpPr>
      </xdr:nvSpPr>
      <xdr:spPr bwMode="auto">
        <a:xfrm rot="10800000">
          <a:off x="1038225" y="6915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7</xdr:row>
      <xdr:rowOff>19050</xdr:rowOff>
    </xdr:from>
    <xdr:to>
      <xdr:col>1</xdr:col>
      <xdr:colOff>114300</xdr:colOff>
      <xdr:row>8</xdr:row>
      <xdr:rowOff>95250</xdr:rowOff>
    </xdr:to>
    <xdr:sp macro="" textlink="">
      <xdr:nvSpPr>
        <xdr:cNvPr id="10" name="AutoShape 2">
          <a:extLst>
            <a:ext uri="{FF2B5EF4-FFF2-40B4-BE49-F238E27FC236}">
              <a16:creationId xmlns:a16="http://schemas.microsoft.com/office/drawing/2014/main" id="{1CD2C26E-2245-4478-8FCF-C4EEE383C20B}"/>
            </a:ext>
          </a:extLst>
        </xdr:cNvPr>
        <xdr:cNvSpPr>
          <a:spLocks/>
        </xdr:cNvSpPr>
      </xdr:nvSpPr>
      <xdr:spPr bwMode="auto">
        <a:xfrm>
          <a:off x="1038225" y="14287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11</xdr:row>
      <xdr:rowOff>19050</xdr:rowOff>
    </xdr:from>
    <xdr:to>
      <xdr:col>1</xdr:col>
      <xdr:colOff>114300</xdr:colOff>
      <xdr:row>12</xdr:row>
      <xdr:rowOff>95250</xdr:rowOff>
    </xdr:to>
    <xdr:sp macro="" textlink="">
      <xdr:nvSpPr>
        <xdr:cNvPr id="11" name="AutoShape 4">
          <a:extLst>
            <a:ext uri="{FF2B5EF4-FFF2-40B4-BE49-F238E27FC236}">
              <a16:creationId xmlns:a16="http://schemas.microsoft.com/office/drawing/2014/main" id="{735AC817-E4C8-4E76-BBEB-85A3D14CB728}"/>
            </a:ext>
          </a:extLst>
        </xdr:cNvPr>
        <xdr:cNvSpPr>
          <a:spLocks/>
        </xdr:cNvSpPr>
      </xdr:nvSpPr>
      <xdr:spPr bwMode="auto">
        <a:xfrm>
          <a:off x="1038225" y="2343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15</xdr:row>
      <xdr:rowOff>19050</xdr:rowOff>
    </xdr:from>
    <xdr:to>
      <xdr:col>1</xdr:col>
      <xdr:colOff>114300</xdr:colOff>
      <xdr:row>16</xdr:row>
      <xdr:rowOff>95250</xdr:rowOff>
    </xdr:to>
    <xdr:sp macro="" textlink="">
      <xdr:nvSpPr>
        <xdr:cNvPr id="12" name="AutoShape 6">
          <a:extLst>
            <a:ext uri="{FF2B5EF4-FFF2-40B4-BE49-F238E27FC236}">
              <a16:creationId xmlns:a16="http://schemas.microsoft.com/office/drawing/2014/main" id="{8B1FDBE0-A521-4948-95AE-B54F57DF2923}"/>
            </a:ext>
          </a:extLst>
        </xdr:cNvPr>
        <xdr:cNvSpPr>
          <a:spLocks/>
        </xdr:cNvSpPr>
      </xdr:nvSpPr>
      <xdr:spPr bwMode="auto">
        <a:xfrm>
          <a:off x="1038225" y="32575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19</xdr:row>
      <xdr:rowOff>19050</xdr:rowOff>
    </xdr:from>
    <xdr:to>
      <xdr:col>1</xdr:col>
      <xdr:colOff>114300</xdr:colOff>
      <xdr:row>20</xdr:row>
      <xdr:rowOff>95250</xdr:rowOff>
    </xdr:to>
    <xdr:sp macro="" textlink="">
      <xdr:nvSpPr>
        <xdr:cNvPr id="13" name="AutoShape 8">
          <a:extLst>
            <a:ext uri="{FF2B5EF4-FFF2-40B4-BE49-F238E27FC236}">
              <a16:creationId xmlns:a16="http://schemas.microsoft.com/office/drawing/2014/main" id="{02F39CEA-DD3B-4022-BB38-374B20AD3DE2}"/>
            </a:ext>
          </a:extLst>
        </xdr:cNvPr>
        <xdr:cNvSpPr>
          <a:spLocks/>
        </xdr:cNvSpPr>
      </xdr:nvSpPr>
      <xdr:spPr bwMode="auto">
        <a:xfrm>
          <a:off x="1038225" y="41719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23</xdr:row>
      <xdr:rowOff>19050</xdr:rowOff>
    </xdr:from>
    <xdr:to>
      <xdr:col>1</xdr:col>
      <xdr:colOff>114300</xdr:colOff>
      <xdr:row>24</xdr:row>
      <xdr:rowOff>95250</xdr:rowOff>
    </xdr:to>
    <xdr:sp macro="" textlink="">
      <xdr:nvSpPr>
        <xdr:cNvPr id="14" name="AutoShape 10">
          <a:extLst>
            <a:ext uri="{FF2B5EF4-FFF2-40B4-BE49-F238E27FC236}">
              <a16:creationId xmlns:a16="http://schemas.microsoft.com/office/drawing/2014/main" id="{3BAFCF3F-8EE8-4FCB-98AF-FA182AC466EE}"/>
            </a:ext>
          </a:extLst>
        </xdr:cNvPr>
        <xdr:cNvSpPr>
          <a:spLocks/>
        </xdr:cNvSpPr>
      </xdr:nvSpPr>
      <xdr:spPr bwMode="auto">
        <a:xfrm>
          <a:off x="1038225" y="50863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27</xdr:row>
      <xdr:rowOff>19050</xdr:rowOff>
    </xdr:from>
    <xdr:to>
      <xdr:col>1</xdr:col>
      <xdr:colOff>114300</xdr:colOff>
      <xdr:row>28</xdr:row>
      <xdr:rowOff>95250</xdr:rowOff>
    </xdr:to>
    <xdr:sp macro="" textlink="">
      <xdr:nvSpPr>
        <xdr:cNvPr id="15" name="AutoShape 12">
          <a:extLst>
            <a:ext uri="{FF2B5EF4-FFF2-40B4-BE49-F238E27FC236}">
              <a16:creationId xmlns:a16="http://schemas.microsoft.com/office/drawing/2014/main" id="{2F2DCFD9-02B8-4A64-9F58-549112DD9F52}"/>
            </a:ext>
          </a:extLst>
        </xdr:cNvPr>
        <xdr:cNvSpPr>
          <a:spLocks/>
        </xdr:cNvSpPr>
      </xdr:nvSpPr>
      <xdr:spPr bwMode="auto">
        <a:xfrm>
          <a:off x="1038225" y="60007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31</xdr:row>
      <xdr:rowOff>19050</xdr:rowOff>
    </xdr:from>
    <xdr:to>
      <xdr:col>1</xdr:col>
      <xdr:colOff>114300</xdr:colOff>
      <xdr:row>32</xdr:row>
      <xdr:rowOff>95250</xdr:rowOff>
    </xdr:to>
    <xdr:sp macro="" textlink="">
      <xdr:nvSpPr>
        <xdr:cNvPr id="16" name="AutoShape 14">
          <a:extLst>
            <a:ext uri="{FF2B5EF4-FFF2-40B4-BE49-F238E27FC236}">
              <a16:creationId xmlns:a16="http://schemas.microsoft.com/office/drawing/2014/main" id="{70D2B8C2-2E7C-4FDD-9F46-9C8E42490DE7}"/>
            </a:ext>
          </a:extLst>
        </xdr:cNvPr>
        <xdr:cNvSpPr>
          <a:spLocks/>
        </xdr:cNvSpPr>
      </xdr:nvSpPr>
      <xdr:spPr bwMode="auto">
        <a:xfrm>
          <a:off x="1038225" y="6915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8</xdr:row>
      <xdr:rowOff>0</xdr:rowOff>
    </xdr:to>
    <xdr:sp macro="" textlink="">
      <xdr:nvSpPr>
        <xdr:cNvPr id="2" name="Line 2">
          <a:extLst>
            <a:ext uri="{FF2B5EF4-FFF2-40B4-BE49-F238E27FC236}">
              <a16:creationId xmlns:a16="http://schemas.microsoft.com/office/drawing/2014/main" id="{271DD146-C692-4790-BA4D-C0E339FC95BE}"/>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3" name="Line 3">
          <a:extLst>
            <a:ext uri="{FF2B5EF4-FFF2-40B4-BE49-F238E27FC236}">
              <a16:creationId xmlns:a16="http://schemas.microsoft.com/office/drawing/2014/main" id="{DD2BB032-E09C-48FB-AF22-EA84F105E0E5}"/>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4" name="Oval 13">
          <a:extLst>
            <a:ext uri="{FF2B5EF4-FFF2-40B4-BE49-F238E27FC236}">
              <a16:creationId xmlns:a16="http://schemas.microsoft.com/office/drawing/2014/main" id="{129BECE3-403A-44F8-BB77-FAC01E60721A}"/>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5" name="Line 2">
          <a:extLst>
            <a:ext uri="{FF2B5EF4-FFF2-40B4-BE49-F238E27FC236}">
              <a16:creationId xmlns:a16="http://schemas.microsoft.com/office/drawing/2014/main" id="{8E13D3C6-CB17-4B5E-907C-318860F2A7CA}"/>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6" name="Line 3">
          <a:extLst>
            <a:ext uri="{FF2B5EF4-FFF2-40B4-BE49-F238E27FC236}">
              <a16:creationId xmlns:a16="http://schemas.microsoft.com/office/drawing/2014/main" id="{EA48021F-5879-4500-B14B-28008367AFAD}"/>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7" name="Oval 13">
          <a:extLst>
            <a:ext uri="{FF2B5EF4-FFF2-40B4-BE49-F238E27FC236}">
              <a16:creationId xmlns:a16="http://schemas.microsoft.com/office/drawing/2014/main" id="{27E31E68-7FBC-475D-BD45-08A3D5703AB1}"/>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8" name="Line 2">
          <a:extLst>
            <a:ext uri="{FF2B5EF4-FFF2-40B4-BE49-F238E27FC236}">
              <a16:creationId xmlns:a16="http://schemas.microsoft.com/office/drawing/2014/main" id="{D5AFBB0A-269F-402A-9DF8-4C6BDFAB7D6D}"/>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9" name="Line 3">
          <a:extLst>
            <a:ext uri="{FF2B5EF4-FFF2-40B4-BE49-F238E27FC236}">
              <a16:creationId xmlns:a16="http://schemas.microsoft.com/office/drawing/2014/main" id="{9111A0D6-EBC4-410D-9B21-0E505027D1E3}"/>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10" name="Oval 13">
          <a:extLst>
            <a:ext uri="{FF2B5EF4-FFF2-40B4-BE49-F238E27FC236}">
              <a16:creationId xmlns:a16="http://schemas.microsoft.com/office/drawing/2014/main" id="{8C2427FD-626C-4BFD-A2A4-97333063DD3F}"/>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11" name="Line 2">
          <a:extLst>
            <a:ext uri="{FF2B5EF4-FFF2-40B4-BE49-F238E27FC236}">
              <a16:creationId xmlns:a16="http://schemas.microsoft.com/office/drawing/2014/main" id="{9CB099D0-D293-4A24-803E-8EB424D50F82}"/>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2" name="Line 3">
          <a:extLst>
            <a:ext uri="{FF2B5EF4-FFF2-40B4-BE49-F238E27FC236}">
              <a16:creationId xmlns:a16="http://schemas.microsoft.com/office/drawing/2014/main" id="{78A86321-69C3-42E3-BEC4-3BDBB7658EEF}"/>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13" name="Oval 13">
          <a:extLst>
            <a:ext uri="{FF2B5EF4-FFF2-40B4-BE49-F238E27FC236}">
              <a16:creationId xmlns:a16="http://schemas.microsoft.com/office/drawing/2014/main" id="{F4F2A9C5-857E-45FD-855E-49DD8257F92C}"/>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14" name="Line 2">
          <a:extLst>
            <a:ext uri="{FF2B5EF4-FFF2-40B4-BE49-F238E27FC236}">
              <a16:creationId xmlns:a16="http://schemas.microsoft.com/office/drawing/2014/main" id="{B0D91CE0-AD75-4289-AB52-71DBFFBE3F50}"/>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5" name="Line 3">
          <a:extLst>
            <a:ext uri="{FF2B5EF4-FFF2-40B4-BE49-F238E27FC236}">
              <a16:creationId xmlns:a16="http://schemas.microsoft.com/office/drawing/2014/main" id="{38A56836-9BA2-461C-AAE0-BC567CA58630}"/>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3</xdr:col>
      <xdr:colOff>0</xdr:colOff>
      <xdr:row>8</xdr:row>
      <xdr:rowOff>0</xdr:rowOff>
    </xdr:to>
    <xdr:sp macro="" textlink="">
      <xdr:nvSpPr>
        <xdr:cNvPr id="16" name="Line 2">
          <a:extLst>
            <a:ext uri="{FF2B5EF4-FFF2-40B4-BE49-F238E27FC236}">
              <a16:creationId xmlns:a16="http://schemas.microsoft.com/office/drawing/2014/main" id="{3CE934F0-38F5-43A7-A540-4AF429CE3CDD}"/>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7" name="Line 3">
          <a:extLst>
            <a:ext uri="{FF2B5EF4-FFF2-40B4-BE49-F238E27FC236}">
              <a16:creationId xmlns:a16="http://schemas.microsoft.com/office/drawing/2014/main" id="{D5D95087-2476-4252-BA74-DE72C445E659}"/>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35379</xdr:colOff>
      <xdr:row>8</xdr:row>
      <xdr:rowOff>208188</xdr:rowOff>
    </xdr:from>
    <xdr:to>
      <xdr:col>1</xdr:col>
      <xdr:colOff>287379</xdr:colOff>
      <xdr:row>8</xdr:row>
      <xdr:rowOff>460188</xdr:rowOff>
    </xdr:to>
    <xdr:sp macro="" textlink="">
      <xdr:nvSpPr>
        <xdr:cNvPr id="18" name="Oval 5">
          <a:extLst>
            <a:ext uri="{FF2B5EF4-FFF2-40B4-BE49-F238E27FC236}">
              <a16:creationId xmlns:a16="http://schemas.microsoft.com/office/drawing/2014/main" id="{01A318A5-9E5F-405F-B8F1-05AE3E49F832}"/>
            </a:ext>
          </a:extLst>
        </xdr:cNvPr>
        <xdr:cNvSpPr>
          <a:spLocks noChangeAspect="1" noChangeArrowheads="1"/>
        </xdr:cNvSpPr>
      </xdr:nvSpPr>
      <xdr:spPr bwMode="auto">
        <a:xfrm>
          <a:off x="530679" y="2046513"/>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営</a:t>
          </a:r>
        </a:p>
      </xdr:txBody>
    </xdr:sp>
    <xdr:clientData/>
  </xdr:twoCellAnchor>
  <xdr:twoCellAnchor>
    <xdr:from>
      <xdr:col>1</xdr:col>
      <xdr:colOff>35379</xdr:colOff>
      <xdr:row>9</xdr:row>
      <xdr:rowOff>209776</xdr:rowOff>
    </xdr:from>
    <xdr:to>
      <xdr:col>1</xdr:col>
      <xdr:colOff>287379</xdr:colOff>
      <xdr:row>9</xdr:row>
      <xdr:rowOff>461776</xdr:rowOff>
    </xdr:to>
    <xdr:sp macro="" textlink="">
      <xdr:nvSpPr>
        <xdr:cNvPr id="19" name="Oval 25">
          <a:extLst>
            <a:ext uri="{FF2B5EF4-FFF2-40B4-BE49-F238E27FC236}">
              <a16:creationId xmlns:a16="http://schemas.microsoft.com/office/drawing/2014/main" id="{791954FC-FE06-4D42-9474-918A4F565CED}"/>
            </a:ext>
          </a:extLst>
        </xdr:cNvPr>
        <xdr:cNvSpPr>
          <a:spLocks noChangeArrowheads="1"/>
        </xdr:cNvSpPr>
      </xdr:nvSpPr>
      <xdr:spPr bwMode="auto">
        <a:xfrm>
          <a:off x="530679" y="2676751"/>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石</a:t>
          </a:r>
        </a:p>
      </xdr:txBody>
    </xdr:sp>
    <xdr:clientData/>
  </xdr:twoCellAnchor>
  <xdr:twoCellAnchor>
    <xdr:from>
      <xdr:col>1</xdr:col>
      <xdr:colOff>35379</xdr:colOff>
      <xdr:row>10</xdr:row>
      <xdr:rowOff>211363</xdr:rowOff>
    </xdr:from>
    <xdr:to>
      <xdr:col>1</xdr:col>
      <xdr:colOff>287379</xdr:colOff>
      <xdr:row>10</xdr:row>
      <xdr:rowOff>463363</xdr:rowOff>
    </xdr:to>
    <xdr:sp macro="" textlink="">
      <xdr:nvSpPr>
        <xdr:cNvPr id="20" name="Oval 26">
          <a:extLst>
            <a:ext uri="{FF2B5EF4-FFF2-40B4-BE49-F238E27FC236}">
              <a16:creationId xmlns:a16="http://schemas.microsoft.com/office/drawing/2014/main" id="{FA8599B5-7567-4D1C-BDF8-084AE8511BC5}"/>
            </a:ext>
          </a:extLst>
        </xdr:cNvPr>
        <xdr:cNvSpPr>
          <a:spLocks noChangeArrowheads="1"/>
        </xdr:cNvSpPr>
      </xdr:nvSpPr>
      <xdr:spPr bwMode="auto">
        <a:xfrm>
          <a:off x="530679" y="3306988"/>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砕</a:t>
          </a:r>
        </a:p>
      </xdr:txBody>
    </xdr:sp>
    <xdr:clientData/>
  </xdr:twoCellAnchor>
  <xdr:twoCellAnchor>
    <xdr:from>
      <xdr:col>1</xdr:col>
      <xdr:colOff>35379</xdr:colOff>
      <xdr:row>11</xdr:row>
      <xdr:rowOff>212951</xdr:rowOff>
    </xdr:from>
    <xdr:to>
      <xdr:col>1</xdr:col>
      <xdr:colOff>287379</xdr:colOff>
      <xdr:row>11</xdr:row>
      <xdr:rowOff>464951</xdr:rowOff>
    </xdr:to>
    <xdr:sp macro="" textlink="">
      <xdr:nvSpPr>
        <xdr:cNvPr id="21" name="Oval 27">
          <a:extLst>
            <a:ext uri="{FF2B5EF4-FFF2-40B4-BE49-F238E27FC236}">
              <a16:creationId xmlns:a16="http://schemas.microsoft.com/office/drawing/2014/main" id="{A1A8BDCA-402F-428F-8CDF-2C57DAA20189}"/>
            </a:ext>
          </a:extLst>
        </xdr:cNvPr>
        <xdr:cNvSpPr>
          <a:spLocks noChangeArrowheads="1"/>
        </xdr:cNvSpPr>
      </xdr:nvSpPr>
      <xdr:spPr bwMode="auto">
        <a:xfrm>
          <a:off x="530679" y="3937226"/>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砂</a:t>
          </a:r>
        </a:p>
      </xdr:txBody>
    </xdr:sp>
    <xdr:clientData/>
  </xdr:twoCellAnchor>
  <xdr:twoCellAnchor>
    <xdr:from>
      <xdr:col>1</xdr:col>
      <xdr:colOff>35379</xdr:colOff>
      <xdr:row>12</xdr:row>
      <xdr:rowOff>214538</xdr:rowOff>
    </xdr:from>
    <xdr:to>
      <xdr:col>1</xdr:col>
      <xdr:colOff>287379</xdr:colOff>
      <xdr:row>12</xdr:row>
      <xdr:rowOff>466538</xdr:rowOff>
    </xdr:to>
    <xdr:sp macro="" textlink="">
      <xdr:nvSpPr>
        <xdr:cNvPr id="22" name="Oval 28">
          <a:extLst>
            <a:ext uri="{FF2B5EF4-FFF2-40B4-BE49-F238E27FC236}">
              <a16:creationId xmlns:a16="http://schemas.microsoft.com/office/drawing/2014/main" id="{4D8E65CD-9FEC-4C99-801B-35CD41781AB9}"/>
            </a:ext>
          </a:extLst>
        </xdr:cNvPr>
        <xdr:cNvSpPr>
          <a:spLocks noChangeArrowheads="1"/>
        </xdr:cNvSpPr>
      </xdr:nvSpPr>
      <xdr:spPr bwMode="auto">
        <a:xfrm>
          <a:off x="530679" y="4567463"/>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販</a:t>
          </a:r>
        </a:p>
      </xdr:txBody>
    </xdr:sp>
    <xdr:clientData/>
  </xdr:twoCellAnchor>
  <xdr:twoCellAnchor>
    <xdr:from>
      <xdr:col>1</xdr:col>
      <xdr:colOff>35379</xdr:colOff>
      <xdr:row>13</xdr:row>
      <xdr:rowOff>216125</xdr:rowOff>
    </xdr:from>
    <xdr:to>
      <xdr:col>1</xdr:col>
      <xdr:colOff>287379</xdr:colOff>
      <xdr:row>13</xdr:row>
      <xdr:rowOff>468125</xdr:rowOff>
    </xdr:to>
    <xdr:sp macro="" textlink="">
      <xdr:nvSpPr>
        <xdr:cNvPr id="23" name="Oval 29">
          <a:extLst>
            <a:ext uri="{FF2B5EF4-FFF2-40B4-BE49-F238E27FC236}">
              <a16:creationId xmlns:a16="http://schemas.microsoft.com/office/drawing/2014/main" id="{DF4692CD-0787-46AB-B8B2-EBFA5E6FFFAD}"/>
            </a:ext>
          </a:extLst>
        </xdr:cNvPr>
        <xdr:cNvSpPr>
          <a:spLocks noChangeArrowheads="1"/>
        </xdr:cNvSpPr>
      </xdr:nvSpPr>
      <xdr:spPr bwMode="auto">
        <a:xfrm flipV="1">
          <a:off x="530679" y="5197700"/>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建</a:t>
          </a:r>
        </a:p>
      </xdr:txBody>
    </xdr:sp>
    <xdr:clientData/>
  </xdr:twoCellAnchor>
  <xdr:twoCellAnchor>
    <xdr:from>
      <xdr:col>1</xdr:col>
      <xdr:colOff>35379</xdr:colOff>
      <xdr:row>14</xdr:row>
      <xdr:rowOff>217714</xdr:rowOff>
    </xdr:from>
    <xdr:to>
      <xdr:col>1</xdr:col>
      <xdr:colOff>274730</xdr:colOff>
      <xdr:row>14</xdr:row>
      <xdr:rowOff>448474</xdr:rowOff>
    </xdr:to>
    <xdr:sp macro="" textlink="">
      <xdr:nvSpPr>
        <xdr:cNvPr id="24" name="Oval 30">
          <a:extLst>
            <a:ext uri="{FF2B5EF4-FFF2-40B4-BE49-F238E27FC236}">
              <a16:creationId xmlns:a16="http://schemas.microsoft.com/office/drawing/2014/main" id="{7DF36268-088A-4454-A7FA-FCF43E536A28}"/>
            </a:ext>
          </a:extLst>
        </xdr:cNvPr>
        <xdr:cNvSpPr>
          <a:spLocks noChangeArrowheads="1"/>
        </xdr:cNvSpPr>
      </xdr:nvSpPr>
      <xdr:spPr bwMode="auto">
        <a:xfrm>
          <a:off x="530679" y="5827939"/>
          <a:ext cx="239351" cy="23076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他</a:t>
          </a:r>
        </a:p>
      </xdr:txBody>
    </xdr:sp>
    <xdr:clientData/>
  </xdr:twoCellAnchor>
  <xdr:twoCellAnchor>
    <xdr:from>
      <xdr:col>1</xdr:col>
      <xdr:colOff>40824</xdr:colOff>
      <xdr:row>16</xdr:row>
      <xdr:rowOff>210912</xdr:rowOff>
    </xdr:from>
    <xdr:to>
      <xdr:col>1</xdr:col>
      <xdr:colOff>292824</xdr:colOff>
      <xdr:row>16</xdr:row>
      <xdr:rowOff>462912</xdr:rowOff>
    </xdr:to>
    <xdr:sp macro="" textlink="">
      <xdr:nvSpPr>
        <xdr:cNvPr id="25" name="Oval 5">
          <a:extLst>
            <a:ext uri="{FF2B5EF4-FFF2-40B4-BE49-F238E27FC236}">
              <a16:creationId xmlns:a16="http://schemas.microsoft.com/office/drawing/2014/main" id="{FE41C625-41F9-46C6-BAFE-610C994FF045}"/>
            </a:ext>
          </a:extLst>
        </xdr:cNvPr>
        <xdr:cNvSpPr>
          <a:spLocks noChangeAspect="1" noChangeArrowheads="1"/>
        </xdr:cNvSpPr>
      </xdr:nvSpPr>
      <xdr:spPr bwMode="auto">
        <a:xfrm>
          <a:off x="536124" y="7078437"/>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営</a:t>
          </a:r>
        </a:p>
      </xdr:txBody>
    </xdr:sp>
    <xdr:clientData/>
  </xdr:twoCellAnchor>
  <xdr:twoCellAnchor>
    <xdr:from>
      <xdr:col>1</xdr:col>
      <xdr:colOff>40824</xdr:colOff>
      <xdr:row>17</xdr:row>
      <xdr:rowOff>212499</xdr:rowOff>
    </xdr:from>
    <xdr:to>
      <xdr:col>1</xdr:col>
      <xdr:colOff>292824</xdr:colOff>
      <xdr:row>17</xdr:row>
      <xdr:rowOff>464499</xdr:rowOff>
    </xdr:to>
    <xdr:sp macro="" textlink="">
      <xdr:nvSpPr>
        <xdr:cNvPr id="26" name="Oval 25">
          <a:extLst>
            <a:ext uri="{FF2B5EF4-FFF2-40B4-BE49-F238E27FC236}">
              <a16:creationId xmlns:a16="http://schemas.microsoft.com/office/drawing/2014/main" id="{406144F8-1345-4584-A3C6-4136CAC1206D}"/>
            </a:ext>
          </a:extLst>
        </xdr:cNvPr>
        <xdr:cNvSpPr>
          <a:spLocks noChangeArrowheads="1"/>
        </xdr:cNvSpPr>
      </xdr:nvSpPr>
      <xdr:spPr bwMode="auto">
        <a:xfrm>
          <a:off x="536124" y="7708674"/>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石</a:t>
          </a:r>
        </a:p>
      </xdr:txBody>
    </xdr:sp>
    <xdr:clientData/>
  </xdr:twoCellAnchor>
  <xdr:twoCellAnchor>
    <xdr:from>
      <xdr:col>1</xdr:col>
      <xdr:colOff>40824</xdr:colOff>
      <xdr:row>18</xdr:row>
      <xdr:rowOff>214087</xdr:rowOff>
    </xdr:from>
    <xdr:to>
      <xdr:col>1</xdr:col>
      <xdr:colOff>292824</xdr:colOff>
      <xdr:row>18</xdr:row>
      <xdr:rowOff>466087</xdr:rowOff>
    </xdr:to>
    <xdr:sp macro="" textlink="">
      <xdr:nvSpPr>
        <xdr:cNvPr id="27" name="Oval 26">
          <a:extLst>
            <a:ext uri="{FF2B5EF4-FFF2-40B4-BE49-F238E27FC236}">
              <a16:creationId xmlns:a16="http://schemas.microsoft.com/office/drawing/2014/main" id="{6CFFAFEA-AB6A-451E-9C46-F2AB926594EA}"/>
            </a:ext>
          </a:extLst>
        </xdr:cNvPr>
        <xdr:cNvSpPr>
          <a:spLocks noChangeArrowheads="1"/>
        </xdr:cNvSpPr>
      </xdr:nvSpPr>
      <xdr:spPr bwMode="auto">
        <a:xfrm>
          <a:off x="536124" y="8338912"/>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砕</a:t>
          </a:r>
        </a:p>
      </xdr:txBody>
    </xdr:sp>
    <xdr:clientData/>
  </xdr:twoCellAnchor>
  <xdr:twoCellAnchor>
    <xdr:from>
      <xdr:col>1</xdr:col>
      <xdr:colOff>40824</xdr:colOff>
      <xdr:row>19</xdr:row>
      <xdr:rowOff>215674</xdr:rowOff>
    </xdr:from>
    <xdr:to>
      <xdr:col>1</xdr:col>
      <xdr:colOff>292824</xdr:colOff>
      <xdr:row>19</xdr:row>
      <xdr:rowOff>467674</xdr:rowOff>
    </xdr:to>
    <xdr:sp macro="" textlink="">
      <xdr:nvSpPr>
        <xdr:cNvPr id="28" name="Oval 27">
          <a:extLst>
            <a:ext uri="{FF2B5EF4-FFF2-40B4-BE49-F238E27FC236}">
              <a16:creationId xmlns:a16="http://schemas.microsoft.com/office/drawing/2014/main" id="{7756930B-9637-4A2C-856C-A97A9CDE723B}"/>
            </a:ext>
          </a:extLst>
        </xdr:cNvPr>
        <xdr:cNvSpPr>
          <a:spLocks noChangeArrowheads="1"/>
        </xdr:cNvSpPr>
      </xdr:nvSpPr>
      <xdr:spPr bwMode="auto">
        <a:xfrm>
          <a:off x="536124" y="8969149"/>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砂</a:t>
          </a:r>
        </a:p>
      </xdr:txBody>
    </xdr:sp>
    <xdr:clientData/>
  </xdr:twoCellAnchor>
  <xdr:twoCellAnchor>
    <xdr:from>
      <xdr:col>1</xdr:col>
      <xdr:colOff>40824</xdr:colOff>
      <xdr:row>20</xdr:row>
      <xdr:rowOff>217261</xdr:rowOff>
    </xdr:from>
    <xdr:to>
      <xdr:col>1</xdr:col>
      <xdr:colOff>292824</xdr:colOff>
      <xdr:row>20</xdr:row>
      <xdr:rowOff>469261</xdr:rowOff>
    </xdr:to>
    <xdr:sp macro="" textlink="">
      <xdr:nvSpPr>
        <xdr:cNvPr id="29" name="Oval 28">
          <a:extLst>
            <a:ext uri="{FF2B5EF4-FFF2-40B4-BE49-F238E27FC236}">
              <a16:creationId xmlns:a16="http://schemas.microsoft.com/office/drawing/2014/main" id="{907A01B1-86D6-4D24-8DB2-A30A897A7B8E}"/>
            </a:ext>
          </a:extLst>
        </xdr:cNvPr>
        <xdr:cNvSpPr>
          <a:spLocks noChangeArrowheads="1"/>
        </xdr:cNvSpPr>
      </xdr:nvSpPr>
      <xdr:spPr bwMode="auto">
        <a:xfrm>
          <a:off x="536124" y="9599386"/>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販</a:t>
          </a:r>
        </a:p>
      </xdr:txBody>
    </xdr:sp>
    <xdr:clientData/>
  </xdr:twoCellAnchor>
  <xdr:twoCellAnchor>
    <xdr:from>
      <xdr:col>1</xdr:col>
      <xdr:colOff>40824</xdr:colOff>
      <xdr:row>21</xdr:row>
      <xdr:rowOff>218849</xdr:rowOff>
    </xdr:from>
    <xdr:to>
      <xdr:col>1</xdr:col>
      <xdr:colOff>292824</xdr:colOff>
      <xdr:row>21</xdr:row>
      <xdr:rowOff>470849</xdr:rowOff>
    </xdr:to>
    <xdr:sp macro="" textlink="">
      <xdr:nvSpPr>
        <xdr:cNvPr id="30" name="Oval 29">
          <a:extLst>
            <a:ext uri="{FF2B5EF4-FFF2-40B4-BE49-F238E27FC236}">
              <a16:creationId xmlns:a16="http://schemas.microsoft.com/office/drawing/2014/main" id="{59F52BE5-A0B9-4734-B6AA-44B8EA9A74EA}"/>
            </a:ext>
          </a:extLst>
        </xdr:cNvPr>
        <xdr:cNvSpPr>
          <a:spLocks noChangeArrowheads="1"/>
        </xdr:cNvSpPr>
      </xdr:nvSpPr>
      <xdr:spPr bwMode="auto">
        <a:xfrm flipV="1">
          <a:off x="536124" y="10229624"/>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建</a:t>
          </a:r>
        </a:p>
      </xdr:txBody>
    </xdr:sp>
    <xdr:clientData/>
  </xdr:twoCellAnchor>
  <xdr:twoCellAnchor>
    <xdr:from>
      <xdr:col>1</xdr:col>
      <xdr:colOff>40824</xdr:colOff>
      <xdr:row>22</xdr:row>
      <xdr:rowOff>220437</xdr:rowOff>
    </xdr:from>
    <xdr:to>
      <xdr:col>1</xdr:col>
      <xdr:colOff>280175</xdr:colOff>
      <xdr:row>22</xdr:row>
      <xdr:rowOff>451197</xdr:rowOff>
    </xdr:to>
    <xdr:sp macro="" textlink="">
      <xdr:nvSpPr>
        <xdr:cNvPr id="31" name="Oval 30">
          <a:extLst>
            <a:ext uri="{FF2B5EF4-FFF2-40B4-BE49-F238E27FC236}">
              <a16:creationId xmlns:a16="http://schemas.microsoft.com/office/drawing/2014/main" id="{BC321133-6BC3-433D-8DBB-A078D758E95C}"/>
            </a:ext>
          </a:extLst>
        </xdr:cNvPr>
        <xdr:cNvSpPr>
          <a:spLocks noChangeArrowheads="1"/>
        </xdr:cNvSpPr>
      </xdr:nvSpPr>
      <xdr:spPr bwMode="auto">
        <a:xfrm>
          <a:off x="536124" y="10859862"/>
          <a:ext cx="239351" cy="23076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他</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sp macro="" textlink="">
      <xdr:nvSpPr>
        <xdr:cNvPr id="2" name="Line 1">
          <a:extLst>
            <a:ext uri="{FF2B5EF4-FFF2-40B4-BE49-F238E27FC236}">
              <a16:creationId xmlns:a16="http://schemas.microsoft.com/office/drawing/2014/main" id="{83B4439D-779F-40C5-84E7-5A29B23AE2B6}"/>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3</xdr:col>
      <xdr:colOff>0</xdr:colOff>
      <xdr:row>5</xdr:row>
      <xdr:rowOff>0</xdr:rowOff>
    </xdr:to>
    <xdr:sp macro="" textlink="">
      <xdr:nvSpPr>
        <xdr:cNvPr id="3" name="Line 1">
          <a:extLst>
            <a:ext uri="{FF2B5EF4-FFF2-40B4-BE49-F238E27FC236}">
              <a16:creationId xmlns:a16="http://schemas.microsoft.com/office/drawing/2014/main" id="{DFF26F78-CEB6-43C3-A368-7A6A7F21C61B}"/>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3</xdr:col>
      <xdr:colOff>0</xdr:colOff>
      <xdr:row>5</xdr:row>
      <xdr:rowOff>0</xdr:rowOff>
    </xdr:to>
    <xdr:sp macro="" textlink="">
      <xdr:nvSpPr>
        <xdr:cNvPr id="4" name="Line 1">
          <a:extLst>
            <a:ext uri="{FF2B5EF4-FFF2-40B4-BE49-F238E27FC236}">
              <a16:creationId xmlns:a16="http://schemas.microsoft.com/office/drawing/2014/main" id="{D0175FEE-BB9E-4805-806C-C2A799F30744}"/>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3</xdr:row>
      <xdr:rowOff>104775</xdr:rowOff>
    </xdr:from>
    <xdr:to>
      <xdr:col>10</xdr:col>
      <xdr:colOff>409575</xdr:colOff>
      <xdr:row>33</xdr:row>
      <xdr:rowOff>66675</xdr:rowOff>
    </xdr:to>
    <xdr:graphicFrame macro="">
      <xdr:nvGraphicFramePr>
        <xdr:cNvPr id="2" name="Chart 2">
          <a:extLst>
            <a:ext uri="{FF2B5EF4-FFF2-40B4-BE49-F238E27FC236}">
              <a16:creationId xmlns:a16="http://schemas.microsoft.com/office/drawing/2014/main" id="{01C27DE8-A0E0-4D0D-A9A6-1A069ED23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1</xdr:col>
      <xdr:colOff>0</xdr:colOff>
      <xdr:row>37</xdr:row>
      <xdr:rowOff>0</xdr:rowOff>
    </xdr:to>
    <xdr:sp macro="" textlink="">
      <xdr:nvSpPr>
        <xdr:cNvPr id="3" name="Line 4">
          <a:extLst>
            <a:ext uri="{FF2B5EF4-FFF2-40B4-BE49-F238E27FC236}">
              <a16:creationId xmlns:a16="http://schemas.microsoft.com/office/drawing/2014/main" id="{F58D8045-30A0-4E0E-A408-D5C68821949D}"/>
            </a:ext>
          </a:extLst>
        </xdr:cNvPr>
        <xdr:cNvSpPr>
          <a:spLocks noChangeShapeType="1"/>
        </xdr:cNvSpPr>
      </xdr:nvSpPr>
      <xdr:spPr bwMode="auto">
        <a:xfrm>
          <a:off x="0" y="7772400"/>
          <a:ext cx="657225" cy="68580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265EA480-FB0B-4044-94C3-4D232789258D}"/>
            </a:ext>
          </a:extLst>
        </xdr:cNvPr>
        <xdr:cNvSpPr>
          <a:spLocks noChangeShapeType="1"/>
        </xdr:cNvSpPr>
      </xdr:nvSpPr>
      <xdr:spPr bwMode="auto">
        <a:xfrm>
          <a:off x="200025" y="609600"/>
          <a:ext cx="1114425" cy="68580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9</xdr:col>
      <xdr:colOff>0</xdr:colOff>
      <xdr:row>27</xdr:row>
      <xdr:rowOff>0</xdr:rowOff>
    </xdr:to>
    <xdr:sp macro="" textlink="">
      <xdr:nvSpPr>
        <xdr:cNvPr id="3" name="Line 2">
          <a:extLst>
            <a:ext uri="{FF2B5EF4-FFF2-40B4-BE49-F238E27FC236}">
              <a16:creationId xmlns:a16="http://schemas.microsoft.com/office/drawing/2014/main" id="{FF4347F0-C7D7-41D8-8BD8-3D46754DF523}"/>
            </a:ext>
          </a:extLst>
        </xdr:cNvPr>
        <xdr:cNvSpPr>
          <a:spLocks noChangeShapeType="1"/>
        </xdr:cNvSpPr>
      </xdr:nvSpPr>
      <xdr:spPr bwMode="auto">
        <a:xfrm flipH="1">
          <a:off x="5743575" y="8839200"/>
          <a:ext cx="885825" cy="342900"/>
        </a:xfrm>
        <a:prstGeom prst="line">
          <a:avLst/>
        </a:prstGeom>
        <a:noFill/>
        <a:ln w="9525">
          <a:solidFill>
            <a:srgbClr val="000000"/>
          </a:solidFill>
          <a:round/>
          <a:headEnd/>
          <a:tailEnd/>
        </a:ln>
      </xdr:spPr>
      <xdr:txBody>
        <a:bodyP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2">
          <a:extLst>
            <a:ext uri="{FF2B5EF4-FFF2-40B4-BE49-F238E27FC236}">
              <a16:creationId xmlns:a16="http://schemas.microsoft.com/office/drawing/2014/main" id="{FEB404A0-866C-47C4-8D56-42DBFC1E1EDD}"/>
            </a:ext>
          </a:extLst>
        </xdr:cNvPr>
        <xdr:cNvSpPr>
          <a:spLocks noChangeShapeType="1"/>
        </xdr:cNvSpPr>
      </xdr:nvSpPr>
      <xdr:spPr bwMode="auto">
        <a:xfrm>
          <a:off x="0" y="771525"/>
          <a:ext cx="1114425" cy="514350"/>
        </a:xfrm>
        <a:prstGeom prst="line">
          <a:avLst/>
        </a:prstGeom>
        <a:noFill/>
        <a:ln w="9525">
          <a:solidFill>
            <a:srgbClr val="000000"/>
          </a:solidFill>
          <a:round/>
          <a:headEnd/>
          <a:tailEnd/>
        </a:ln>
      </xdr:spPr>
    </xdr:sp>
    <xdr:clientData/>
  </xdr:twoCellAnchor>
  <xdr:twoCellAnchor>
    <xdr:from>
      <xdr:col>0</xdr:col>
      <xdr:colOff>0</xdr:colOff>
      <xdr:row>58</xdr:row>
      <xdr:rowOff>0</xdr:rowOff>
    </xdr:from>
    <xdr:to>
      <xdr:col>1</xdr:col>
      <xdr:colOff>0</xdr:colOff>
      <xdr:row>60</xdr:row>
      <xdr:rowOff>0</xdr:rowOff>
    </xdr:to>
    <xdr:sp macro="" textlink="">
      <xdr:nvSpPr>
        <xdr:cNvPr id="3" name="Line 3">
          <a:extLst>
            <a:ext uri="{FF2B5EF4-FFF2-40B4-BE49-F238E27FC236}">
              <a16:creationId xmlns:a16="http://schemas.microsoft.com/office/drawing/2014/main" id="{A11A7891-6F7C-4BF0-98A1-CD98A3CDE467}"/>
            </a:ext>
          </a:extLst>
        </xdr:cNvPr>
        <xdr:cNvSpPr>
          <a:spLocks noChangeShapeType="1"/>
        </xdr:cNvSpPr>
      </xdr:nvSpPr>
      <xdr:spPr bwMode="auto">
        <a:xfrm>
          <a:off x="0" y="14916150"/>
          <a:ext cx="1114425" cy="514350"/>
        </a:xfrm>
        <a:prstGeom prst="line">
          <a:avLst/>
        </a:prstGeom>
        <a:noFill/>
        <a:ln w="9525">
          <a:solidFill>
            <a:srgbClr val="000000"/>
          </a:solidFill>
          <a:round/>
          <a:headEnd/>
          <a:tailEnd/>
        </a:ln>
      </xdr:spPr>
    </xdr:sp>
    <xdr:clientData/>
  </xdr:twoCellAnchor>
  <xdr:twoCellAnchor>
    <xdr:from>
      <xdr:col>0</xdr:col>
      <xdr:colOff>0</xdr:colOff>
      <xdr:row>108</xdr:row>
      <xdr:rowOff>0</xdr:rowOff>
    </xdr:from>
    <xdr:to>
      <xdr:col>1</xdr:col>
      <xdr:colOff>0</xdr:colOff>
      <xdr:row>110</xdr:row>
      <xdr:rowOff>0</xdr:rowOff>
    </xdr:to>
    <xdr:sp macro="" textlink="">
      <xdr:nvSpPr>
        <xdr:cNvPr id="4" name="Line 4">
          <a:extLst>
            <a:ext uri="{FF2B5EF4-FFF2-40B4-BE49-F238E27FC236}">
              <a16:creationId xmlns:a16="http://schemas.microsoft.com/office/drawing/2014/main" id="{0341D7CA-B9D9-4BEB-AF50-C228DBD29EE0}"/>
            </a:ext>
          </a:extLst>
        </xdr:cNvPr>
        <xdr:cNvSpPr>
          <a:spLocks noChangeShapeType="1"/>
        </xdr:cNvSpPr>
      </xdr:nvSpPr>
      <xdr:spPr bwMode="auto">
        <a:xfrm>
          <a:off x="0" y="27774900"/>
          <a:ext cx="1114425" cy="514350"/>
        </a:xfrm>
        <a:prstGeom prst="line">
          <a:avLst/>
        </a:prstGeom>
        <a:noFill/>
        <a:ln w="9525">
          <a:solidFill>
            <a:srgbClr val="000000"/>
          </a:solidFill>
          <a:round/>
          <a:headEnd/>
          <a:tailEnd/>
        </a:ln>
      </xdr:spPr>
    </xdr:sp>
    <xdr:clientData/>
  </xdr:twoCellAnchor>
  <xdr:twoCellAnchor>
    <xdr:from>
      <xdr:col>0</xdr:col>
      <xdr:colOff>0</xdr:colOff>
      <xdr:row>160</xdr:row>
      <xdr:rowOff>0</xdr:rowOff>
    </xdr:from>
    <xdr:to>
      <xdr:col>1</xdr:col>
      <xdr:colOff>0</xdr:colOff>
      <xdr:row>162</xdr:row>
      <xdr:rowOff>0</xdr:rowOff>
    </xdr:to>
    <xdr:sp macro="" textlink="">
      <xdr:nvSpPr>
        <xdr:cNvPr id="5" name="Line 5">
          <a:extLst>
            <a:ext uri="{FF2B5EF4-FFF2-40B4-BE49-F238E27FC236}">
              <a16:creationId xmlns:a16="http://schemas.microsoft.com/office/drawing/2014/main" id="{801E48FB-657C-42FD-A0AF-C5A87F3264D1}"/>
            </a:ext>
          </a:extLst>
        </xdr:cNvPr>
        <xdr:cNvSpPr>
          <a:spLocks noChangeShapeType="1"/>
        </xdr:cNvSpPr>
      </xdr:nvSpPr>
      <xdr:spPr bwMode="auto">
        <a:xfrm>
          <a:off x="0" y="41148000"/>
          <a:ext cx="1114425" cy="514350"/>
        </a:xfrm>
        <a:prstGeom prst="line">
          <a:avLst/>
        </a:prstGeom>
        <a:noFill/>
        <a:ln w="9525">
          <a:solidFill>
            <a:srgbClr val="000000"/>
          </a:solidFill>
          <a:round/>
          <a:headEnd/>
          <a:tailEnd/>
        </a:ln>
      </xdr:spPr>
    </xdr:sp>
    <xdr:clientData/>
  </xdr:twoCellAnchor>
  <xdr:twoCellAnchor>
    <xdr:from>
      <xdr:col>0</xdr:col>
      <xdr:colOff>0</xdr:colOff>
      <xdr:row>207</xdr:row>
      <xdr:rowOff>0</xdr:rowOff>
    </xdr:from>
    <xdr:to>
      <xdr:col>1</xdr:col>
      <xdr:colOff>0</xdr:colOff>
      <xdr:row>209</xdr:row>
      <xdr:rowOff>0</xdr:rowOff>
    </xdr:to>
    <xdr:sp macro="" textlink="">
      <xdr:nvSpPr>
        <xdr:cNvPr id="6" name="Line 6">
          <a:extLst>
            <a:ext uri="{FF2B5EF4-FFF2-40B4-BE49-F238E27FC236}">
              <a16:creationId xmlns:a16="http://schemas.microsoft.com/office/drawing/2014/main" id="{0476E0ED-90CF-4D5B-B61D-4608EE23FA07}"/>
            </a:ext>
          </a:extLst>
        </xdr:cNvPr>
        <xdr:cNvSpPr>
          <a:spLocks noChangeShapeType="1"/>
        </xdr:cNvSpPr>
      </xdr:nvSpPr>
      <xdr:spPr bwMode="auto">
        <a:xfrm>
          <a:off x="0" y="53235225"/>
          <a:ext cx="1114425" cy="514350"/>
        </a:xfrm>
        <a:prstGeom prst="line">
          <a:avLst/>
        </a:prstGeom>
        <a:noFill/>
        <a:ln w="9525">
          <a:solidFill>
            <a:srgbClr val="000000"/>
          </a:solidFill>
          <a:round/>
          <a:headEnd/>
          <a:tailEnd/>
        </a:ln>
      </xdr:spPr>
    </xdr:sp>
    <xdr:clientData/>
  </xdr:twoCellAnchor>
  <xdr:twoCellAnchor>
    <xdr:from>
      <xdr:col>0</xdr:col>
      <xdr:colOff>0</xdr:colOff>
      <xdr:row>262</xdr:row>
      <xdr:rowOff>0</xdr:rowOff>
    </xdr:from>
    <xdr:to>
      <xdr:col>1</xdr:col>
      <xdr:colOff>0</xdr:colOff>
      <xdr:row>264</xdr:row>
      <xdr:rowOff>0</xdr:rowOff>
    </xdr:to>
    <xdr:sp macro="" textlink="">
      <xdr:nvSpPr>
        <xdr:cNvPr id="7" name="Line 7">
          <a:extLst>
            <a:ext uri="{FF2B5EF4-FFF2-40B4-BE49-F238E27FC236}">
              <a16:creationId xmlns:a16="http://schemas.microsoft.com/office/drawing/2014/main" id="{6F739C8C-9512-4C7F-BEA9-69FF15CC920C}"/>
            </a:ext>
          </a:extLst>
        </xdr:cNvPr>
        <xdr:cNvSpPr>
          <a:spLocks noChangeShapeType="1"/>
        </xdr:cNvSpPr>
      </xdr:nvSpPr>
      <xdr:spPr bwMode="auto">
        <a:xfrm>
          <a:off x="0" y="67379850"/>
          <a:ext cx="1114425" cy="514350"/>
        </a:xfrm>
        <a:prstGeom prst="line">
          <a:avLst/>
        </a:prstGeom>
        <a:noFill/>
        <a:ln w="9525">
          <a:solidFill>
            <a:srgbClr val="000000"/>
          </a:solidFill>
          <a:round/>
          <a:headEnd/>
          <a:tailEnd/>
        </a:ln>
      </xdr:spPr>
    </xdr:sp>
    <xdr:clientData/>
  </xdr:twoCellAnchor>
  <xdr:twoCellAnchor>
    <xdr:from>
      <xdr:col>6</xdr:col>
      <xdr:colOff>762000</xdr:colOff>
      <xdr:row>288</xdr:row>
      <xdr:rowOff>0</xdr:rowOff>
    </xdr:from>
    <xdr:to>
      <xdr:col>8</xdr:col>
      <xdr:colOff>11206</xdr:colOff>
      <xdr:row>288</xdr:row>
      <xdr:rowOff>0</xdr:rowOff>
    </xdr:to>
    <xdr:cxnSp macro="">
      <xdr:nvCxnSpPr>
        <xdr:cNvPr id="8" name="直線コネクタ 7">
          <a:extLst>
            <a:ext uri="{FF2B5EF4-FFF2-40B4-BE49-F238E27FC236}">
              <a16:creationId xmlns:a16="http://schemas.microsoft.com/office/drawing/2014/main" id="{63972B03-0A22-45B9-9445-536E6ABA9D84}"/>
            </a:ext>
          </a:extLst>
        </xdr:cNvPr>
        <xdr:cNvCxnSpPr/>
      </xdr:nvCxnSpPr>
      <xdr:spPr bwMode="auto">
        <a:xfrm>
          <a:off x="5734050" y="74066400"/>
          <a:ext cx="906556" cy="0"/>
        </a:xfrm>
        <a:prstGeom prst="line">
          <a:avLst/>
        </a:prstGeom>
        <a:ln w="3175">
          <a:solidFill>
            <a:schemeClr val="tx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171450</xdr:rowOff>
    </xdr:to>
    <xdr:sp macro="" textlink="">
      <xdr:nvSpPr>
        <xdr:cNvPr id="2" name="Line 1">
          <a:extLst>
            <a:ext uri="{FF2B5EF4-FFF2-40B4-BE49-F238E27FC236}">
              <a16:creationId xmlns:a16="http://schemas.microsoft.com/office/drawing/2014/main" id="{C3385761-2A30-410C-AC62-B57D045BF5EF}"/>
            </a:ext>
          </a:extLst>
        </xdr:cNvPr>
        <xdr:cNvSpPr>
          <a:spLocks noChangeShapeType="1"/>
        </xdr:cNvSpPr>
      </xdr:nvSpPr>
      <xdr:spPr bwMode="auto">
        <a:xfrm>
          <a:off x="0" y="381000"/>
          <a:ext cx="685800" cy="361950"/>
        </a:xfrm>
        <a:prstGeom prst="line">
          <a:avLst/>
        </a:prstGeom>
        <a:noFill/>
        <a:ln w="9525">
          <a:solidFill>
            <a:srgbClr val="000000"/>
          </a:solidFill>
          <a:round/>
          <a:headEnd/>
          <a:tailEnd/>
        </a:ln>
      </xdr:spPr>
    </xdr:sp>
    <xdr:clientData/>
  </xdr:twoCellAnchor>
  <xdr:twoCellAnchor>
    <xdr:from>
      <xdr:col>0</xdr:col>
      <xdr:colOff>0</xdr:colOff>
      <xdr:row>2</xdr:row>
      <xdr:rowOff>0</xdr:rowOff>
    </xdr:from>
    <xdr:to>
      <xdr:col>1</xdr:col>
      <xdr:colOff>638175</xdr:colOff>
      <xdr:row>3</xdr:row>
      <xdr:rowOff>0</xdr:rowOff>
    </xdr:to>
    <xdr:sp macro="" textlink="">
      <xdr:nvSpPr>
        <xdr:cNvPr id="3" name="Line 3">
          <a:extLst>
            <a:ext uri="{FF2B5EF4-FFF2-40B4-BE49-F238E27FC236}">
              <a16:creationId xmlns:a16="http://schemas.microsoft.com/office/drawing/2014/main" id="{313336DF-EEA3-4122-A97D-998177B066C3}"/>
            </a:ext>
          </a:extLst>
        </xdr:cNvPr>
        <xdr:cNvSpPr>
          <a:spLocks noChangeShapeType="1"/>
        </xdr:cNvSpPr>
      </xdr:nvSpPr>
      <xdr:spPr bwMode="auto">
        <a:xfrm>
          <a:off x="0" y="381000"/>
          <a:ext cx="1323975" cy="190500"/>
        </a:xfrm>
        <a:prstGeom prst="line">
          <a:avLst/>
        </a:prstGeom>
        <a:noFill/>
        <a:ln w="9525">
          <a:solidFill>
            <a:srgbClr val="000000"/>
          </a:solidFill>
          <a:round/>
          <a:headEnd/>
          <a:tailEnd/>
        </a:ln>
      </xdr:spPr>
    </xdr:sp>
    <xdr:clientData/>
  </xdr:twoCellAnchor>
  <xdr:twoCellAnchor>
    <xdr:from>
      <xdr:col>1</xdr:col>
      <xdr:colOff>638175</xdr:colOff>
      <xdr:row>3</xdr:row>
      <xdr:rowOff>0</xdr:rowOff>
    </xdr:from>
    <xdr:to>
      <xdr:col>2</xdr:col>
      <xdr:colOff>0</xdr:colOff>
      <xdr:row>3</xdr:row>
      <xdr:rowOff>171450</xdr:rowOff>
    </xdr:to>
    <xdr:sp macro="" textlink="">
      <xdr:nvSpPr>
        <xdr:cNvPr id="4" name="Line 4">
          <a:extLst>
            <a:ext uri="{FF2B5EF4-FFF2-40B4-BE49-F238E27FC236}">
              <a16:creationId xmlns:a16="http://schemas.microsoft.com/office/drawing/2014/main" id="{AAE03CF0-D762-4954-9782-F99B50618629}"/>
            </a:ext>
          </a:extLst>
        </xdr:cNvPr>
        <xdr:cNvSpPr>
          <a:spLocks noChangeShapeType="1"/>
        </xdr:cNvSpPr>
      </xdr:nvSpPr>
      <xdr:spPr bwMode="auto">
        <a:xfrm>
          <a:off x="1323975" y="571500"/>
          <a:ext cx="495300" cy="171450"/>
        </a:xfrm>
        <a:prstGeom prst="lin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19</xdr:row>
      <xdr:rowOff>0</xdr:rowOff>
    </xdr:from>
    <xdr:to>
      <xdr:col>4</xdr:col>
      <xdr:colOff>0</xdr:colOff>
      <xdr:row>21</xdr:row>
      <xdr:rowOff>0</xdr:rowOff>
    </xdr:to>
    <xdr:sp macro="" textlink="">
      <xdr:nvSpPr>
        <xdr:cNvPr id="2" name="Line 2">
          <a:extLst>
            <a:ext uri="{FF2B5EF4-FFF2-40B4-BE49-F238E27FC236}">
              <a16:creationId xmlns:a16="http://schemas.microsoft.com/office/drawing/2014/main" id="{CC4F33AF-5C28-400D-888E-C40579F95B58}"/>
            </a:ext>
          </a:extLst>
        </xdr:cNvPr>
        <xdr:cNvSpPr>
          <a:spLocks noChangeShapeType="1"/>
        </xdr:cNvSpPr>
      </xdr:nvSpPr>
      <xdr:spPr bwMode="auto">
        <a:xfrm flipH="1" flipV="1">
          <a:off x="657225" y="5076825"/>
          <a:ext cx="183832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9525</xdr:rowOff>
    </xdr:from>
    <xdr:to>
      <xdr:col>21</xdr:col>
      <xdr:colOff>171450</xdr:colOff>
      <xdr:row>18</xdr:row>
      <xdr:rowOff>0</xdr:rowOff>
    </xdr:to>
    <xdr:graphicFrame macro="">
      <xdr:nvGraphicFramePr>
        <xdr:cNvPr id="2" name="Chart 5">
          <a:extLst>
            <a:ext uri="{FF2B5EF4-FFF2-40B4-BE49-F238E27FC236}">
              <a16:creationId xmlns:a16="http://schemas.microsoft.com/office/drawing/2014/main" id="{8DA78190-56EB-4344-877E-3F5E4E8F6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28575</xdr:rowOff>
    </xdr:from>
    <xdr:to>
      <xdr:col>21</xdr:col>
      <xdr:colOff>180975</xdr:colOff>
      <xdr:row>46</xdr:row>
      <xdr:rowOff>152400</xdr:rowOff>
    </xdr:to>
    <xdr:graphicFrame macro="">
      <xdr:nvGraphicFramePr>
        <xdr:cNvPr id="3" name="Chart 6">
          <a:extLst>
            <a:ext uri="{FF2B5EF4-FFF2-40B4-BE49-F238E27FC236}">
              <a16:creationId xmlns:a16="http://schemas.microsoft.com/office/drawing/2014/main" id="{F72A3004-C44F-4A97-AAE2-7F8DB9089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2</xdr:row>
      <xdr:rowOff>0</xdr:rowOff>
    </xdr:from>
    <xdr:to>
      <xdr:col>7</xdr:col>
      <xdr:colOff>781050</xdr:colOff>
      <xdr:row>26</xdr:row>
      <xdr:rowOff>0</xdr:rowOff>
    </xdr:to>
    <xdr:graphicFrame macro="">
      <xdr:nvGraphicFramePr>
        <xdr:cNvPr id="2" name="Chart 5">
          <a:extLst>
            <a:ext uri="{FF2B5EF4-FFF2-40B4-BE49-F238E27FC236}">
              <a16:creationId xmlns:a16="http://schemas.microsoft.com/office/drawing/2014/main" id="{11671AED-85D3-4E0C-BA91-259A86933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6</xdr:row>
      <xdr:rowOff>0</xdr:rowOff>
    </xdr:from>
    <xdr:to>
      <xdr:col>1</xdr:col>
      <xdr:colOff>93345</xdr:colOff>
      <xdr:row>6</xdr:row>
      <xdr:rowOff>93345</xdr:rowOff>
    </xdr:to>
    <xdr:sp macro="" textlink="">
      <xdr:nvSpPr>
        <xdr:cNvPr id="2" name="Text Box 1">
          <a:extLst>
            <a:ext uri="{FF2B5EF4-FFF2-40B4-BE49-F238E27FC236}">
              <a16:creationId xmlns:a16="http://schemas.microsoft.com/office/drawing/2014/main" id="{0926C0CC-204F-4908-A184-403F3086CCAF}"/>
            </a:ext>
          </a:extLst>
        </xdr:cNvPr>
        <xdr:cNvSpPr txBox="1">
          <a:spLocks noChangeArrowheads="1"/>
        </xdr:cNvSpPr>
      </xdr:nvSpPr>
      <xdr:spPr bwMode="auto">
        <a:xfrm>
          <a:off x="466725" y="13716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3" name="Text Box 2">
          <a:extLst>
            <a:ext uri="{FF2B5EF4-FFF2-40B4-BE49-F238E27FC236}">
              <a16:creationId xmlns:a16="http://schemas.microsoft.com/office/drawing/2014/main" id="{FEB74D7D-8A81-4D49-8EB8-355AFC32BB19}"/>
            </a:ext>
          </a:extLst>
        </xdr:cNvPr>
        <xdr:cNvSpPr txBox="1">
          <a:spLocks noChangeArrowheads="1"/>
        </xdr:cNvSpPr>
      </xdr:nvSpPr>
      <xdr:spPr bwMode="auto">
        <a:xfrm>
          <a:off x="466725" y="2314575"/>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4" name="Text Box 3">
          <a:extLst>
            <a:ext uri="{FF2B5EF4-FFF2-40B4-BE49-F238E27FC236}">
              <a16:creationId xmlns:a16="http://schemas.microsoft.com/office/drawing/2014/main" id="{3EE68E53-8988-4525-97A1-6F2D38A00AE8}"/>
            </a:ext>
          </a:extLst>
        </xdr:cNvPr>
        <xdr:cNvSpPr txBox="1">
          <a:spLocks noChangeArrowheads="1"/>
        </xdr:cNvSpPr>
      </xdr:nvSpPr>
      <xdr:spPr bwMode="auto">
        <a:xfrm>
          <a:off x="466725" y="325755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 name="Text Box 4">
          <a:extLst>
            <a:ext uri="{FF2B5EF4-FFF2-40B4-BE49-F238E27FC236}">
              <a16:creationId xmlns:a16="http://schemas.microsoft.com/office/drawing/2014/main" id="{AF693C8C-F7CA-49A2-B8D2-D6CDE7960249}"/>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 name="Text Box 5">
          <a:extLst>
            <a:ext uri="{FF2B5EF4-FFF2-40B4-BE49-F238E27FC236}">
              <a16:creationId xmlns:a16="http://schemas.microsoft.com/office/drawing/2014/main" id="{6DA2A3CC-34EF-4BBA-893D-1A47732FD5FD}"/>
            </a:ext>
          </a:extLst>
        </xdr:cNvPr>
        <xdr:cNvSpPr txBox="1">
          <a:spLocks noChangeArrowheads="1"/>
        </xdr:cNvSpPr>
      </xdr:nvSpPr>
      <xdr:spPr bwMode="auto">
        <a:xfrm>
          <a:off x="466725" y="51435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7" name="Text Box 6">
          <a:extLst>
            <a:ext uri="{FF2B5EF4-FFF2-40B4-BE49-F238E27FC236}">
              <a16:creationId xmlns:a16="http://schemas.microsoft.com/office/drawing/2014/main" id="{03F320B2-8A00-4AA5-B5E0-79B54A736B1F}"/>
            </a:ext>
          </a:extLst>
        </xdr:cNvPr>
        <xdr:cNvSpPr txBox="1">
          <a:spLocks noChangeArrowheads="1"/>
        </xdr:cNvSpPr>
      </xdr:nvSpPr>
      <xdr:spPr bwMode="auto">
        <a:xfrm>
          <a:off x="466725" y="6086475"/>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8" name="Text Box 7">
          <a:extLst>
            <a:ext uri="{FF2B5EF4-FFF2-40B4-BE49-F238E27FC236}">
              <a16:creationId xmlns:a16="http://schemas.microsoft.com/office/drawing/2014/main" id="{C57D129D-8C6E-4EF4-8B4E-AF8587F6A9FE}"/>
            </a:ext>
          </a:extLst>
        </xdr:cNvPr>
        <xdr:cNvSpPr txBox="1">
          <a:spLocks noChangeArrowheads="1"/>
        </xdr:cNvSpPr>
      </xdr:nvSpPr>
      <xdr:spPr bwMode="auto">
        <a:xfrm>
          <a:off x="466725" y="70294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9" name="Text Box 8">
          <a:extLst>
            <a:ext uri="{FF2B5EF4-FFF2-40B4-BE49-F238E27FC236}">
              <a16:creationId xmlns:a16="http://schemas.microsoft.com/office/drawing/2014/main" id="{2FC0CA62-21FE-479C-AC74-F8B53AD26CFC}"/>
            </a:ext>
          </a:extLst>
        </xdr:cNvPr>
        <xdr:cNvSpPr txBox="1">
          <a:spLocks noChangeArrowheads="1"/>
        </xdr:cNvSpPr>
      </xdr:nvSpPr>
      <xdr:spPr bwMode="auto">
        <a:xfrm>
          <a:off x="466725" y="79724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0" name="Text Box 9">
          <a:extLst>
            <a:ext uri="{FF2B5EF4-FFF2-40B4-BE49-F238E27FC236}">
              <a16:creationId xmlns:a16="http://schemas.microsoft.com/office/drawing/2014/main" id="{3407261C-7177-42DA-B76B-4A2990FBDE48}"/>
            </a:ext>
          </a:extLst>
        </xdr:cNvPr>
        <xdr:cNvSpPr txBox="1">
          <a:spLocks noChangeArrowheads="1"/>
        </xdr:cNvSpPr>
      </xdr:nvSpPr>
      <xdr:spPr bwMode="auto">
        <a:xfrm>
          <a:off x="466725" y="2314575"/>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1" name="Text Box 10">
          <a:extLst>
            <a:ext uri="{FF2B5EF4-FFF2-40B4-BE49-F238E27FC236}">
              <a16:creationId xmlns:a16="http://schemas.microsoft.com/office/drawing/2014/main" id="{77F63DE8-4A67-49CF-A324-924D2AE20691}"/>
            </a:ext>
          </a:extLst>
        </xdr:cNvPr>
        <xdr:cNvSpPr txBox="1">
          <a:spLocks noChangeArrowheads="1"/>
        </xdr:cNvSpPr>
      </xdr:nvSpPr>
      <xdr:spPr bwMode="auto">
        <a:xfrm>
          <a:off x="466725" y="325755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2" name="Text Box 11">
          <a:extLst>
            <a:ext uri="{FF2B5EF4-FFF2-40B4-BE49-F238E27FC236}">
              <a16:creationId xmlns:a16="http://schemas.microsoft.com/office/drawing/2014/main" id="{F61C6A2F-8232-461E-AF5B-4E8C283DC455}"/>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3" name="Text Box 12">
          <a:extLst>
            <a:ext uri="{FF2B5EF4-FFF2-40B4-BE49-F238E27FC236}">
              <a16:creationId xmlns:a16="http://schemas.microsoft.com/office/drawing/2014/main" id="{63DC98BC-0D61-4349-90C4-06C35EDC2A4A}"/>
            </a:ext>
          </a:extLst>
        </xdr:cNvPr>
        <xdr:cNvSpPr txBox="1">
          <a:spLocks noChangeArrowheads="1"/>
        </xdr:cNvSpPr>
      </xdr:nvSpPr>
      <xdr:spPr bwMode="auto">
        <a:xfrm>
          <a:off x="466725" y="51435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4" name="Text Box 13">
          <a:extLst>
            <a:ext uri="{FF2B5EF4-FFF2-40B4-BE49-F238E27FC236}">
              <a16:creationId xmlns:a16="http://schemas.microsoft.com/office/drawing/2014/main" id="{439433EB-F38A-4DEE-872E-5E1F897E606A}"/>
            </a:ext>
          </a:extLst>
        </xdr:cNvPr>
        <xdr:cNvSpPr txBox="1">
          <a:spLocks noChangeArrowheads="1"/>
        </xdr:cNvSpPr>
      </xdr:nvSpPr>
      <xdr:spPr bwMode="auto">
        <a:xfrm>
          <a:off x="466725" y="6086475"/>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5" name="Text Box 14">
          <a:extLst>
            <a:ext uri="{FF2B5EF4-FFF2-40B4-BE49-F238E27FC236}">
              <a16:creationId xmlns:a16="http://schemas.microsoft.com/office/drawing/2014/main" id="{94DBA4D8-B000-41F4-8628-7043675CCB41}"/>
            </a:ext>
          </a:extLst>
        </xdr:cNvPr>
        <xdr:cNvSpPr txBox="1">
          <a:spLocks noChangeArrowheads="1"/>
        </xdr:cNvSpPr>
      </xdr:nvSpPr>
      <xdr:spPr bwMode="auto">
        <a:xfrm>
          <a:off x="466725" y="70294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16" name="Text Box 15">
          <a:extLst>
            <a:ext uri="{FF2B5EF4-FFF2-40B4-BE49-F238E27FC236}">
              <a16:creationId xmlns:a16="http://schemas.microsoft.com/office/drawing/2014/main" id="{0DCCF0AD-0243-4C08-8EF4-FC1F7AD7DF2B}"/>
            </a:ext>
          </a:extLst>
        </xdr:cNvPr>
        <xdr:cNvSpPr txBox="1">
          <a:spLocks noChangeArrowheads="1"/>
        </xdr:cNvSpPr>
      </xdr:nvSpPr>
      <xdr:spPr bwMode="auto">
        <a:xfrm>
          <a:off x="466725" y="7972425"/>
          <a:ext cx="255270" cy="93345"/>
        </a:xfrm>
        <a:prstGeom prst="rect">
          <a:avLst/>
        </a:prstGeom>
        <a:noFill/>
        <a:ln w="9525">
          <a:noFill/>
          <a:miter lim="800000"/>
          <a:headEnd/>
          <a:tailEnd/>
        </a:ln>
      </xdr:spPr>
    </xdr:sp>
    <xdr:clientData/>
  </xdr:twoCellAnchor>
  <xdr:twoCellAnchor>
    <xdr:from>
      <xdr:col>0</xdr:col>
      <xdr:colOff>9525</xdr:colOff>
      <xdr:row>4</xdr:row>
      <xdr:rowOff>0</xdr:rowOff>
    </xdr:from>
    <xdr:to>
      <xdr:col>1</xdr:col>
      <xdr:colOff>9525</xdr:colOff>
      <xdr:row>6</xdr:row>
      <xdr:rowOff>0</xdr:rowOff>
    </xdr:to>
    <xdr:sp macro="" textlink="">
      <xdr:nvSpPr>
        <xdr:cNvPr id="17" name="Line 17">
          <a:extLst>
            <a:ext uri="{FF2B5EF4-FFF2-40B4-BE49-F238E27FC236}">
              <a16:creationId xmlns:a16="http://schemas.microsoft.com/office/drawing/2014/main" id="{A31CBFE1-D798-42A3-A595-69E1B78AB315}"/>
            </a:ext>
          </a:extLst>
        </xdr:cNvPr>
        <xdr:cNvSpPr>
          <a:spLocks noChangeShapeType="1"/>
        </xdr:cNvSpPr>
      </xdr:nvSpPr>
      <xdr:spPr bwMode="auto">
        <a:xfrm flipH="1" flipV="1">
          <a:off x="9525" y="742950"/>
          <a:ext cx="628650" cy="628650"/>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2</xdr:col>
      <xdr:colOff>9525</xdr:colOff>
      <xdr:row>6</xdr:row>
      <xdr:rowOff>0</xdr:rowOff>
    </xdr:to>
    <xdr:sp macro="" textlink="">
      <xdr:nvSpPr>
        <xdr:cNvPr id="18" name="Line 22">
          <a:extLst>
            <a:ext uri="{FF2B5EF4-FFF2-40B4-BE49-F238E27FC236}">
              <a16:creationId xmlns:a16="http://schemas.microsoft.com/office/drawing/2014/main" id="{7207DDC5-CEDD-490D-A0AC-ADBB16EE50CA}"/>
            </a:ext>
          </a:extLst>
        </xdr:cNvPr>
        <xdr:cNvSpPr>
          <a:spLocks noChangeShapeType="1"/>
        </xdr:cNvSpPr>
      </xdr:nvSpPr>
      <xdr:spPr bwMode="auto">
        <a:xfrm>
          <a:off x="9525" y="752475"/>
          <a:ext cx="1619250" cy="619125"/>
        </a:xfrm>
        <a:prstGeom prst="line">
          <a:avLst/>
        </a:prstGeom>
        <a:noFill/>
        <a:ln w="6350">
          <a:solidFill>
            <a:srgbClr val="000000"/>
          </a:solidFill>
          <a:round/>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9" name="Text Box 23">
          <a:extLst>
            <a:ext uri="{FF2B5EF4-FFF2-40B4-BE49-F238E27FC236}">
              <a16:creationId xmlns:a16="http://schemas.microsoft.com/office/drawing/2014/main" id="{E98A8DAE-C246-4507-BE7B-8D7EE6A4DD36}"/>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0" name="Text Box 24">
          <a:extLst>
            <a:ext uri="{FF2B5EF4-FFF2-40B4-BE49-F238E27FC236}">
              <a16:creationId xmlns:a16="http://schemas.microsoft.com/office/drawing/2014/main" id="{44907642-ADCC-43F8-A04C-2A5837A87A50}"/>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4</xdr:row>
      <xdr:rowOff>0</xdr:rowOff>
    </xdr:from>
    <xdr:to>
      <xdr:col>1</xdr:col>
      <xdr:colOff>93345</xdr:colOff>
      <xdr:row>4</xdr:row>
      <xdr:rowOff>93345</xdr:rowOff>
    </xdr:to>
    <xdr:sp macro="" textlink="">
      <xdr:nvSpPr>
        <xdr:cNvPr id="2" name="Text Box 1">
          <a:extLst>
            <a:ext uri="{FF2B5EF4-FFF2-40B4-BE49-F238E27FC236}">
              <a16:creationId xmlns:a16="http://schemas.microsoft.com/office/drawing/2014/main" id="{135CF2E9-79BB-4BB7-BAD1-90A8A4BBE59F}"/>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3" name="Text Box 2">
          <a:extLst>
            <a:ext uri="{FF2B5EF4-FFF2-40B4-BE49-F238E27FC236}">
              <a16:creationId xmlns:a16="http://schemas.microsoft.com/office/drawing/2014/main" id="{DAA9984D-CC0C-4812-B2A5-4E7D87C019F2}"/>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4" name="Text Box 3">
          <a:extLst>
            <a:ext uri="{FF2B5EF4-FFF2-40B4-BE49-F238E27FC236}">
              <a16:creationId xmlns:a16="http://schemas.microsoft.com/office/drawing/2014/main" id="{C4244578-C0A0-41F0-84EA-0B66CC1DF971}"/>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5" name="Text Box 4">
          <a:extLst>
            <a:ext uri="{FF2B5EF4-FFF2-40B4-BE49-F238E27FC236}">
              <a16:creationId xmlns:a16="http://schemas.microsoft.com/office/drawing/2014/main" id="{F6DCD908-B364-4191-9E97-0088BDD63792}"/>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6" name="Text Box 5">
          <a:extLst>
            <a:ext uri="{FF2B5EF4-FFF2-40B4-BE49-F238E27FC236}">
              <a16:creationId xmlns:a16="http://schemas.microsoft.com/office/drawing/2014/main" id="{C55A3CA5-D4B5-45FB-8152-A63B3624F3BF}"/>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7" name="Text Box 6">
          <a:extLst>
            <a:ext uri="{FF2B5EF4-FFF2-40B4-BE49-F238E27FC236}">
              <a16:creationId xmlns:a16="http://schemas.microsoft.com/office/drawing/2014/main" id="{8252A4C8-EB18-4459-AB42-6EFDCA326E27}"/>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8" name="Text Box 7">
          <a:extLst>
            <a:ext uri="{FF2B5EF4-FFF2-40B4-BE49-F238E27FC236}">
              <a16:creationId xmlns:a16="http://schemas.microsoft.com/office/drawing/2014/main" id="{A7EF2B1D-542A-4B66-82CD-B4705BDCCC63}"/>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9" name="Text Box 8">
          <a:extLst>
            <a:ext uri="{FF2B5EF4-FFF2-40B4-BE49-F238E27FC236}">
              <a16:creationId xmlns:a16="http://schemas.microsoft.com/office/drawing/2014/main" id="{CB1C7330-94D1-4A2A-9687-25560DDF6C97}"/>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10" name="Text Box 9">
          <a:extLst>
            <a:ext uri="{FF2B5EF4-FFF2-40B4-BE49-F238E27FC236}">
              <a16:creationId xmlns:a16="http://schemas.microsoft.com/office/drawing/2014/main" id="{CE8F2C6A-5DDE-4FAD-8A7A-D3C405DE34A0}"/>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1" name="Text Box 10">
          <a:extLst>
            <a:ext uri="{FF2B5EF4-FFF2-40B4-BE49-F238E27FC236}">
              <a16:creationId xmlns:a16="http://schemas.microsoft.com/office/drawing/2014/main" id="{85B98208-1607-4D53-BBBC-0F0BB0026E7D}"/>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2" name="Text Box 11">
          <a:extLst>
            <a:ext uri="{FF2B5EF4-FFF2-40B4-BE49-F238E27FC236}">
              <a16:creationId xmlns:a16="http://schemas.microsoft.com/office/drawing/2014/main" id="{62952EF7-9EE2-4FED-AA2C-670E2960C119}"/>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3" name="Text Box 12">
          <a:extLst>
            <a:ext uri="{FF2B5EF4-FFF2-40B4-BE49-F238E27FC236}">
              <a16:creationId xmlns:a16="http://schemas.microsoft.com/office/drawing/2014/main" id="{902F92CA-FD75-49C6-820A-2975C96CA46E}"/>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4" name="Text Box 13">
          <a:extLst>
            <a:ext uri="{FF2B5EF4-FFF2-40B4-BE49-F238E27FC236}">
              <a16:creationId xmlns:a16="http://schemas.microsoft.com/office/drawing/2014/main" id="{C685E79E-0A1F-4003-9511-26656AEAE426}"/>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5" name="Text Box 14">
          <a:extLst>
            <a:ext uri="{FF2B5EF4-FFF2-40B4-BE49-F238E27FC236}">
              <a16:creationId xmlns:a16="http://schemas.microsoft.com/office/drawing/2014/main" id="{0B195CB7-E22C-464D-83FB-7598BABF9A26}"/>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6" name="Text Box 15">
          <a:extLst>
            <a:ext uri="{FF2B5EF4-FFF2-40B4-BE49-F238E27FC236}">
              <a16:creationId xmlns:a16="http://schemas.microsoft.com/office/drawing/2014/main" id="{43EE5B78-93BC-4C7C-8316-0CAD766C122F}"/>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7" name="Text Box 19">
          <a:extLst>
            <a:ext uri="{FF2B5EF4-FFF2-40B4-BE49-F238E27FC236}">
              <a16:creationId xmlns:a16="http://schemas.microsoft.com/office/drawing/2014/main" id="{7574B1CB-4B93-438A-B9F7-513813593724}"/>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8" name="Text Box 20">
          <a:extLst>
            <a:ext uri="{FF2B5EF4-FFF2-40B4-BE49-F238E27FC236}">
              <a16:creationId xmlns:a16="http://schemas.microsoft.com/office/drawing/2014/main" id="{15DE167E-4580-409A-8464-6936D1BFA994}"/>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9" name="Text Box 21">
          <a:extLst>
            <a:ext uri="{FF2B5EF4-FFF2-40B4-BE49-F238E27FC236}">
              <a16:creationId xmlns:a16="http://schemas.microsoft.com/office/drawing/2014/main" id="{0D80A897-7711-4886-9A21-6FB680392AFF}"/>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20" name="Text Box 22">
          <a:extLst>
            <a:ext uri="{FF2B5EF4-FFF2-40B4-BE49-F238E27FC236}">
              <a16:creationId xmlns:a16="http://schemas.microsoft.com/office/drawing/2014/main" id="{74DC8DDC-756A-4333-8462-D4C9D6D2ABA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1" name="Text Box 23">
          <a:extLst>
            <a:ext uri="{FF2B5EF4-FFF2-40B4-BE49-F238E27FC236}">
              <a16:creationId xmlns:a16="http://schemas.microsoft.com/office/drawing/2014/main" id="{660BAABB-0205-4D06-8515-D002FF6E31B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2" name="Text Box 24">
          <a:extLst>
            <a:ext uri="{FF2B5EF4-FFF2-40B4-BE49-F238E27FC236}">
              <a16:creationId xmlns:a16="http://schemas.microsoft.com/office/drawing/2014/main" id="{6A2AC86E-B4D2-44B4-9833-36B99F521E8D}"/>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3" name="Text Box 25">
          <a:extLst>
            <a:ext uri="{FF2B5EF4-FFF2-40B4-BE49-F238E27FC236}">
              <a16:creationId xmlns:a16="http://schemas.microsoft.com/office/drawing/2014/main" id="{3272550F-C909-40D3-8B0C-53F4189EE298}"/>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4" name="Text Box 26">
          <a:extLst>
            <a:ext uri="{FF2B5EF4-FFF2-40B4-BE49-F238E27FC236}">
              <a16:creationId xmlns:a16="http://schemas.microsoft.com/office/drawing/2014/main" id="{79C93ACD-9792-4F6C-BAB8-ADC0E6915823}"/>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5" name="Text Box 27">
          <a:extLst>
            <a:ext uri="{FF2B5EF4-FFF2-40B4-BE49-F238E27FC236}">
              <a16:creationId xmlns:a16="http://schemas.microsoft.com/office/drawing/2014/main" id="{20149EA6-3151-4F72-A377-C9246778FC5F}"/>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6" name="Text Box 28">
          <a:extLst>
            <a:ext uri="{FF2B5EF4-FFF2-40B4-BE49-F238E27FC236}">
              <a16:creationId xmlns:a16="http://schemas.microsoft.com/office/drawing/2014/main" id="{061B03FE-DBD4-44F8-A5E8-617E834493C5}"/>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7" name="Text Box 29">
          <a:extLst>
            <a:ext uri="{FF2B5EF4-FFF2-40B4-BE49-F238E27FC236}">
              <a16:creationId xmlns:a16="http://schemas.microsoft.com/office/drawing/2014/main" id="{EC79CA22-0C96-4E41-9EC0-17CE18C5A50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8" name="Text Box 30">
          <a:extLst>
            <a:ext uri="{FF2B5EF4-FFF2-40B4-BE49-F238E27FC236}">
              <a16:creationId xmlns:a16="http://schemas.microsoft.com/office/drawing/2014/main" id="{255465AE-6B7C-4FF6-8C72-710641A78174}"/>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29" name="Text Box 31">
          <a:extLst>
            <a:ext uri="{FF2B5EF4-FFF2-40B4-BE49-F238E27FC236}">
              <a16:creationId xmlns:a16="http://schemas.microsoft.com/office/drawing/2014/main" id="{9DD7F11E-4F6A-4714-94F2-F2F09E401ED2}"/>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0" name="Text Box 32">
          <a:extLst>
            <a:ext uri="{FF2B5EF4-FFF2-40B4-BE49-F238E27FC236}">
              <a16:creationId xmlns:a16="http://schemas.microsoft.com/office/drawing/2014/main" id="{D47C3D74-9A90-47A6-A72B-1E0E062EE2D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1" name="Text Box 33">
          <a:extLst>
            <a:ext uri="{FF2B5EF4-FFF2-40B4-BE49-F238E27FC236}">
              <a16:creationId xmlns:a16="http://schemas.microsoft.com/office/drawing/2014/main" id="{252340E7-E096-453E-85AF-50DCF25C05A7}"/>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2" name="Text Box 34">
          <a:extLst>
            <a:ext uri="{FF2B5EF4-FFF2-40B4-BE49-F238E27FC236}">
              <a16:creationId xmlns:a16="http://schemas.microsoft.com/office/drawing/2014/main" id="{6548EE47-BF1C-4F75-AFDB-C2F4B72BB51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3" name="Text Box 35">
          <a:extLst>
            <a:ext uri="{FF2B5EF4-FFF2-40B4-BE49-F238E27FC236}">
              <a16:creationId xmlns:a16="http://schemas.microsoft.com/office/drawing/2014/main" id="{BBDD45D0-2071-4FD1-AC8E-7EF00593C7F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4" name="Text Box 36">
          <a:extLst>
            <a:ext uri="{FF2B5EF4-FFF2-40B4-BE49-F238E27FC236}">
              <a16:creationId xmlns:a16="http://schemas.microsoft.com/office/drawing/2014/main" id="{D5D2F599-2AB8-4CCF-9F85-41177536623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5" name="Text Box 37">
          <a:extLst>
            <a:ext uri="{FF2B5EF4-FFF2-40B4-BE49-F238E27FC236}">
              <a16:creationId xmlns:a16="http://schemas.microsoft.com/office/drawing/2014/main" id="{E86689D8-6645-405D-85B8-B4FB8BEC1D02}"/>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6" name="Text Box 38">
          <a:extLst>
            <a:ext uri="{FF2B5EF4-FFF2-40B4-BE49-F238E27FC236}">
              <a16:creationId xmlns:a16="http://schemas.microsoft.com/office/drawing/2014/main" id="{BFDA3846-B887-48AD-BE86-8703CD74832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37" name="Text Box 39">
          <a:extLst>
            <a:ext uri="{FF2B5EF4-FFF2-40B4-BE49-F238E27FC236}">
              <a16:creationId xmlns:a16="http://schemas.microsoft.com/office/drawing/2014/main" id="{4FB4756E-5A1C-471F-A36E-598DBFD45E63}"/>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38" name="Text Box 40">
          <a:extLst>
            <a:ext uri="{FF2B5EF4-FFF2-40B4-BE49-F238E27FC236}">
              <a16:creationId xmlns:a16="http://schemas.microsoft.com/office/drawing/2014/main" id="{93E4AD51-2A09-448F-BEDE-38251E065BB3}"/>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39" name="Text Box 41">
          <a:extLst>
            <a:ext uri="{FF2B5EF4-FFF2-40B4-BE49-F238E27FC236}">
              <a16:creationId xmlns:a16="http://schemas.microsoft.com/office/drawing/2014/main" id="{559E8A0D-1EEF-44B0-A626-F34FD5C8D11B}"/>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0" name="Text Box 42">
          <a:extLst>
            <a:ext uri="{FF2B5EF4-FFF2-40B4-BE49-F238E27FC236}">
              <a16:creationId xmlns:a16="http://schemas.microsoft.com/office/drawing/2014/main" id="{81AAB919-32F4-4982-906B-6014D3B8B88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1" name="Text Box 43">
          <a:extLst>
            <a:ext uri="{FF2B5EF4-FFF2-40B4-BE49-F238E27FC236}">
              <a16:creationId xmlns:a16="http://schemas.microsoft.com/office/drawing/2014/main" id="{BB0DB1FA-E3CD-432F-A3C9-A0BE8BF7577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2" name="Text Box 44">
          <a:extLst>
            <a:ext uri="{FF2B5EF4-FFF2-40B4-BE49-F238E27FC236}">
              <a16:creationId xmlns:a16="http://schemas.microsoft.com/office/drawing/2014/main" id="{A70148D8-FA97-482F-B199-3D3EC97E594A}"/>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3" name="Text Box 45">
          <a:extLst>
            <a:ext uri="{FF2B5EF4-FFF2-40B4-BE49-F238E27FC236}">
              <a16:creationId xmlns:a16="http://schemas.microsoft.com/office/drawing/2014/main" id="{5B793458-AFD9-4B91-90D6-67C45DEF679B}"/>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4" name="Text Box 46">
          <a:extLst>
            <a:ext uri="{FF2B5EF4-FFF2-40B4-BE49-F238E27FC236}">
              <a16:creationId xmlns:a16="http://schemas.microsoft.com/office/drawing/2014/main" id="{33DEF243-F1A7-4A55-A99E-EF06B1E0515D}"/>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5" name="Text Box 47">
          <a:extLst>
            <a:ext uri="{FF2B5EF4-FFF2-40B4-BE49-F238E27FC236}">
              <a16:creationId xmlns:a16="http://schemas.microsoft.com/office/drawing/2014/main" id="{57ED6CE0-79BF-4B84-A8F5-8ED5758C195D}"/>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6" name="Text Box 48">
          <a:extLst>
            <a:ext uri="{FF2B5EF4-FFF2-40B4-BE49-F238E27FC236}">
              <a16:creationId xmlns:a16="http://schemas.microsoft.com/office/drawing/2014/main" id="{6948C70F-2154-47A6-ADBC-2B3D95D44F42}"/>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7" name="Text Box 49">
          <a:extLst>
            <a:ext uri="{FF2B5EF4-FFF2-40B4-BE49-F238E27FC236}">
              <a16:creationId xmlns:a16="http://schemas.microsoft.com/office/drawing/2014/main" id="{55096839-A8A1-4A98-89EA-1102209E562B}"/>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8" name="Text Box 50">
          <a:extLst>
            <a:ext uri="{FF2B5EF4-FFF2-40B4-BE49-F238E27FC236}">
              <a16:creationId xmlns:a16="http://schemas.microsoft.com/office/drawing/2014/main" id="{B36445C3-01BC-47EA-B03E-BB3E3064A0C6}"/>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9" name="Text Box 51">
          <a:extLst>
            <a:ext uri="{FF2B5EF4-FFF2-40B4-BE49-F238E27FC236}">
              <a16:creationId xmlns:a16="http://schemas.microsoft.com/office/drawing/2014/main" id="{E2F6D43E-9529-493E-82DB-DEEA26BCFB90}"/>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0" name="Text Box 52">
          <a:extLst>
            <a:ext uri="{FF2B5EF4-FFF2-40B4-BE49-F238E27FC236}">
              <a16:creationId xmlns:a16="http://schemas.microsoft.com/office/drawing/2014/main" id="{427F08B0-C844-4B9B-85D4-6B35C25BFF2D}"/>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1" name="Text Box 53">
          <a:extLst>
            <a:ext uri="{FF2B5EF4-FFF2-40B4-BE49-F238E27FC236}">
              <a16:creationId xmlns:a16="http://schemas.microsoft.com/office/drawing/2014/main" id="{B0EC1B01-7B30-4DD0-BE72-4EEF2AA63F32}"/>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2" name="Text Box 54">
          <a:extLst>
            <a:ext uri="{FF2B5EF4-FFF2-40B4-BE49-F238E27FC236}">
              <a16:creationId xmlns:a16="http://schemas.microsoft.com/office/drawing/2014/main" id="{09B8A463-A0CA-4736-AA7A-B965B8492AC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53" name="Text Box 67">
          <a:extLst>
            <a:ext uri="{FF2B5EF4-FFF2-40B4-BE49-F238E27FC236}">
              <a16:creationId xmlns:a16="http://schemas.microsoft.com/office/drawing/2014/main" id="{E885246E-703A-451B-B588-E0754F43E3FE}"/>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54" name="Text Box 68">
          <a:extLst>
            <a:ext uri="{FF2B5EF4-FFF2-40B4-BE49-F238E27FC236}">
              <a16:creationId xmlns:a16="http://schemas.microsoft.com/office/drawing/2014/main" id="{D355AFCF-E8C1-48D5-A600-359A318F9083}"/>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55" name="Text Box 69">
          <a:extLst>
            <a:ext uri="{FF2B5EF4-FFF2-40B4-BE49-F238E27FC236}">
              <a16:creationId xmlns:a16="http://schemas.microsoft.com/office/drawing/2014/main" id="{34810F27-4781-4EB3-900A-AAFD3E753B38}"/>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56" name="Text Box 70">
          <a:extLst>
            <a:ext uri="{FF2B5EF4-FFF2-40B4-BE49-F238E27FC236}">
              <a16:creationId xmlns:a16="http://schemas.microsoft.com/office/drawing/2014/main" id="{A39A8AC5-4F29-469C-A70D-73111EF7583D}"/>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57" name="Text Box 71">
          <a:extLst>
            <a:ext uri="{FF2B5EF4-FFF2-40B4-BE49-F238E27FC236}">
              <a16:creationId xmlns:a16="http://schemas.microsoft.com/office/drawing/2014/main" id="{AF3B546B-863B-4E0B-BB6A-20AFF309DE32}"/>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58" name="Text Box 72">
          <a:extLst>
            <a:ext uri="{FF2B5EF4-FFF2-40B4-BE49-F238E27FC236}">
              <a16:creationId xmlns:a16="http://schemas.microsoft.com/office/drawing/2014/main" id="{171ABE49-2F97-4661-872F-7C59B9E7F1EF}"/>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59" name="Text Box 73">
          <a:extLst>
            <a:ext uri="{FF2B5EF4-FFF2-40B4-BE49-F238E27FC236}">
              <a16:creationId xmlns:a16="http://schemas.microsoft.com/office/drawing/2014/main" id="{4834D1A6-08CD-4253-AAC6-70886F48D0F5}"/>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0" name="Text Box 74">
          <a:extLst>
            <a:ext uri="{FF2B5EF4-FFF2-40B4-BE49-F238E27FC236}">
              <a16:creationId xmlns:a16="http://schemas.microsoft.com/office/drawing/2014/main" id="{7EFB6C8A-71F0-453B-A9CF-669C657E27BE}"/>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1" name="Text Box 75">
          <a:extLst>
            <a:ext uri="{FF2B5EF4-FFF2-40B4-BE49-F238E27FC236}">
              <a16:creationId xmlns:a16="http://schemas.microsoft.com/office/drawing/2014/main" id="{0CF11C00-33C3-4C77-9105-0364D814B72C}"/>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2" name="Text Box 76">
          <a:extLst>
            <a:ext uri="{FF2B5EF4-FFF2-40B4-BE49-F238E27FC236}">
              <a16:creationId xmlns:a16="http://schemas.microsoft.com/office/drawing/2014/main" id="{A91574AE-42B4-43EC-AFF4-029E775E7DE0}"/>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3" name="Text Box 77">
          <a:extLst>
            <a:ext uri="{FF2B5EF4-FFF2-40B4-BE49-F238E27FC236}">
              <a16:creationId xmlns:a16="http://schemas.microsoft.com/office/drawing/2014/main" id="{F45122E1-0B5F-4472-BCBF-47DCBC8EAD25}"/>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4" name="Text Box 78">
          <a:extLst>
            <a:ext uri="{FF2B5EF4-FFF2-40B4-BE49-F238E27FC236}">
              <a16:creationId xmlns:a16="http://schemas.microsoft.com/office/drawing/2014/main" id="{09D3EDAA-1DEE-4611-AD66-845EE3C928CE}"/>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5" name="Text Box 79">
          <a:extLst>
            <a:ext uri="{FF2B5EF4-FFF2-40B4-BE49-F238E27FC236}">
              <a16:creationId xmlns:a16="http://schemas.microsoft.com/office/drawing/2014/main" id="{7A855A68-0EC6-4EF2-8B2F-715E5CD6AE5A}"/>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6" name="Text Box 80">
          <a:extLst>
            <a:ext uri="{FF2B5EF4-FFF2-40B4-BE49-F238E27FC236}">
              <a16:creationId xmlns:a16="http://schemas.microsoft.com/office/drawing/2014/main" id="{E66D50F8-707E-44B8-932F-8D03A9FF0495}"/>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7" name="Text Box 81">
          <a:extLst>
            <a:ext uri="{FF2B5EF4-FFF2-40B4-BE49-F238E27FC236}">
              <a16:creationId xmlns:a16="http://schemas.microsoft.com/office/drawing/2014/main" id="{C5F5384A-D19F-41DF-B224-A3D17FDF5D8D}"/>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8" name="Text Box 82">
          <a:extLst>
            <a:ext uri="{FF2B5EF4-FFF2-40B4-BE49-F238E27FC236}">
              <a16:creationId xmlns:a16="http://schemas.microsoft.com/office/drawing/2014/main" id="{B6D7CB09-A8F6-48DD-BFCD-E42D64C5C8F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69" name="Text Box 83">
          <a:extLst>
            <a:ext uri="{FF2B5EF4-FFF2-40B4-BE49-F238E27FC236}">
              <a16:creationId xmlns:a16="http://schemas.microsoft.com/office/drawing/2014/main" id="{F70FE891-91A8-44AE-8AB5-6FA53B41180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0" name="Text Box 84">
          <a:extLst>
            <a:ext uri="{FF2B5EF4-FFF2-40B4-BE49-F238E27FC236}">
              <a16:creationId xmlns:a16="http://schemas.microsoft.com/office/drawing/2014/main" id="{61BCA252-6E8C-41D0-B324-7C03E1D39C09}"/>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71" name="Text Box 85">
          <a:extLst>
            <a:ext uri="{FF2B5EF4-FFF2-40B4-BE49-F238E27FC236}">
              <a16:creationId xmlns:a16="http://schemas.microsoft.com/office/drawing/2014/main" id="{20FB80BC-6A2D-494E-8621-FC4CF1324A71}"/>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2" name="Text Box 86">
          <a:extLst>
            <a:ext uri="{FF2B5EF4-FFF2-40B4-BE49-F238E27FC236}">
              <a16:creationId xmlns:a16="http://schemas.microsoft.com/office/drawing/2014/main" id="{8131D98B-1291-4E6B-B584-08EFAB5BCC2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73" name="Text Box 87">
          <a:extLst>
            <a:ext uri="{FF2B5EF4-FFF2-40B4-BE49-F238E27FC236}">
              <a16:creationId xmlns:a16="http://schemas.microsoft.com/office/drawing/2014/main" id="{DB0D682A-1734-47BD-A910-DD7565AD1E58}"/>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4" name="Text Box 88">
          <a:extLst>
            <a:ext uri="{FF2B5EF4-FFF2-40B4-BE49-F238E27FC236}">
              <a16:creationId xmlns:a16="http://schemas.microsoft.com/office/drawing/2014/main" id="{503FB7EF-9E11-4A14-B50F-F9F44B30BCD3}"/>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5" name="Text Box 89">
          <a:extLst>
            <a:ext uri="{FF2B5EF4-FFF2-40B4-BE49-F238E27FC236}">
              <a16:creationId xmlns:a16="http://schemas.microsoft.com/office/drawing/2014/main" id="{3E7FC3DA-20F6-4CA6-9A90-32B3BEA4895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76" name="Text Box 90">
          <a:extLst>
            <a:ext uri="{FF2B5EF4-FFF2-40B4-BE49-F238E27FC236}">
              <a16:creationId xmlns:a16="http://schemas.microsoft.com/office/drawing/2014/main" id="{B94BECFE-BF54-46F0-9388-887C386FE83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77" name="Text Box 91">
          <a:extLst>
            <a:ext uri="{FF2B5EF4-FFF2-40B4-BE49-F238E27FC236}">
              <a16:creationId xmlns:a16="http://schemas.microsoft.com/office/drawing/2014/main" id="{2C82BC7F-C4FC-4436-8F81-AC28481FB55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78" name="Text Box 92">
          <a:extLst>
            <a:ext uri="{FF2B5EF4-FFF2-40B4-BE49-F238E27FC236}">
              <a16:creationId xmlns:a16="http://schemas.microsoft.com/office/drawing/2014/main" id="{B3B51F63-FC4E-4ECE-8748-7ABA47B9F199}"/>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79" name="Text Box 93">
          <a:extLst>
            <a:ext uri="{FF2B5EF4-FFF2-40B4-BE49-F238E27FC236}">
              <a16:creationId xmlns:a16="http://schemas.microsoft.com/office/drawing/2014/main" id="{10026E45-0F68-408D-B133-17595A21DB2C}"/>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80" name="Text Box 94">
          <a:extLst>
            <a:ext uri="{FF2B5EF4-FFF2-40B4-BE49-F238E27FC236}">
              <a16:creationId xmlns:a16="http://schemas.microsoft.com/office/drawing/2014/main" id="{9F6DD6C7-2EB6-4F33-BEC6-555696026823}"/>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81" name="Text Box 95">
          <a:extLst>
            <a:ext uri="{FF2B5EF4-FFF2-40B4-BE49-F238E27FC236}">
              <a16:creationId xmlns:a16="http://schemas.microsoft.com/office/drawing/2014/main" id="{51825160-8F72-47EA-9CC0-C3542D77E47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82" name="Text Box 96">
          <a:extLst>
            <a:ext uri="{FF2B5EF4-FFF2-40B4-BE49-F238E27FC236}">
              <a16:creationId xmlns:a16="http://schemas.microsoft.com/office/drawing/2014/main" id="{172EDBA4-6CA8-48A6-8BB5-4A592F8AF409}"/>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3" name="Text Box 97">
          <a:extLst>
            <a:ext uri="{FF2B5EF4-FFF2-40B4-BE49-F238E27FC236}">
              <a16:creationId xmlns:a16="http://schemas.microsoft.com/office/drawing/2014/main" id="{E7F1F9D5-A3DE-4DD5-B304-B55322F19C60}"/>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4" name="Text Box 98">
          <a:extLst>
            <a:ext uri="{FF2B5EF4-FFF2-40B4-BE49-F238E27FC236}">
              <a16:creationId xmlns:a16="http://schemas.microsoft.com/office/drawing/2014/main" id="{F008F58F-9CFD-40B7-85BD-5183149B81C5}"/>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5" name="Text Box 99">
          <a:extLst>
            <a:ext uri="{FF2B5EF4-FFF2-40B4-BE49-F238E27FC236}">
              <a16:creationId xmlns:a16="http://schemas.microsoft.com/office/drawing/2014/main" id="{3148C85F-CCB3-4810-9F2E-7C61682497DF}"/>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6" name="Text Box 100">
          <a:extLst>
            <a:ext uri="{FF2B5EF4-FFF2-40B4-BE49-F238E27FC236}">
              <a16:creationId xmlns:a16="http://schemas.microsoft.com/office/drawing/2014/main" id="{8E815C21-0D6E-490C-B3A2-5159A5B227CE}"/>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7" name="Text Box 101">
          <a:extLst>
            <a:ext uri="{FF2B5EF4-FFF2-40B4-BE49-F238E27FC236}">
              <a16:creationId xmlns:a16="http://schemas.microsoft.com/office/drawing/2014/main" id="{6140EDB2-9148-4DC5-B98A-2D7AE87FC2E1}"/>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8" name="Text Box 102">
          <a:extLst>
            <a:ext uri="{FF2B5EF4-FFF2-40B4-BE49-F238E27FC236}">
              <a16:creationId xmlns:a16="http://schemas.microsoft.com/office/drawing/2014/main" id="{4EDC6AC2-3ABF-4FE8-BD20-8686B3143584}"/>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9" name="Text Box 103">
          <a:extLst>
            <a:ext uri="{FF2B5EF4-FFF2-40B4-BE49-F238E27FC236}">
              <a16:creationId xmlns:a16="http://schemas.microsoft.com/office/drawing/2014/main" id="{86A37B31-1DBE-428C-8606-578990EA455B}"/>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0" name="Text Box 105">
          <a:extLst>
            <a:ext uri="{FF2B5EF4-FFF2-40B4-BE49-F238E27FC236}">
              <a16:creationId xmlns:a16="http://schemas.microsoft.com/office/drawing/2014/main" id="{9806874E-4F9F-4905-BBD2-153B77D53CCC}"/>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xdr:from>
      <xdr:col>0</xdr:col>
      <xdr:colOff>0</xdr:colOff>
      <xdr:row>2</xdr:row>
      <xdr:rowOff>0</xdr:rowOff>
    </xdr:from>
    <xdr:to>
      <xdr:col>1</xdr:col>
      <xdr:colOff>0</xdr:colOff>
      <xdr:row>4</xdr:row>
      <xdr:rowOff>0</xdr:rowOff>
    </xdr:to>
    <xdr:sp macro="" textlink="">
      <xdr:nvSpPr>
        <xdr:cNvPr id="91" name="Line 106">
          <a:extLst>
            <a:ext uri="{FF2B5EF4-FFF2-40B4-BE49-F238E27FC236}">
              <a16:creationId xmlns:a16="http://schemas.microsoft.com/office/drawing/2014/main" id="{247DE9F4-DCE4-43DA-853F-CEDF7B6234F9}"/>
            </a:ext>
          </a:extLst>
        </xdr:cNvPr>
        <xdr:cNvSpPr>
          <a:spLocks noChangeShapeType="1"/>
        </xdr:cNvSpPr>
      </xdr:nvSpPr>
      <xdr:spPr bwMode="auto">
        <a:xfrm flipH="1" flipV="1">
          <a:off x="0" y="400050"/>
          <a:ext cx="628650" cy="609600"/>
        </a:xfrm>
        <a:prstGeom prst="line">
          <a:avLst/>
        </a:prstGeom>
        <a:noFill/>
        <a:ln w="6350">
          <a:solidFill>
            <a:srgbClr val="000000"/>
          </a:solidFill>
          <a:round/>
          <a:headEnd/>
          <a:tailEnd/>
        </a:ln>
      </xdr:spPr>
    </xdr:sp>
    <xdr:clientData/>
  </xdr:twoCellAnchor>
  <xdr:twoCellAnchor>
    <xdr:from>
      <xdr:col>0</xdr:col>
      <xdr:colOff>9525</xdr:colOff>
      <xdr:row>2</xdr:row>
      <xdr:rowOff>9525</xdr:rowOff>
    </xdr:from>
    <xdr:to>
      <xdr:col>2</xdr:col>
      <xdr:colOff>0</xdr:colOff>
      <xdr:row>4</xdr:row>
      <xdr:rowOff>0</xdr:rowOff>
    </xdr:to>
    <xdr:sp macro="" textlink="">
      <xdr:nvSpPr>
        <xdr:cNvPr id="92" name="Line 107">
          <a:extLst>
            <a:ext uri="{FF2B5EF4-FFF2-40B4-BE49-F238E27FC236}">
              <a16:creationId xmlns:a16="http://schemas.microsoft.com/office/drawing/2014/main" id="{4AF37C46-6984-416E-9E11-A604DF33C613}"/>
            </a:ext>
          </a:extLst>
        </xdr:cNvPr>
        <xdr:cNvSpPr>
          <a:spLocks noChangeShapeType="1"/>
        </xdr:cNvSpPr>
      </xdr:nvSpPr>
      <xdr:spPr bwMode="auto">
        <a:xfrm>
          <a:off x="9525" y="409575"/>
          <a:ext cx="1609725" cy="600075"/>
        </a:xfrm>
        <a:prstGeom prst="line">
          <a:avLst/>
        </a:prstGeom>
        <a:noFill/>
        <a:ln w="6350">
          <a:solidFill>
            <a:srgbClr val="000000"/>
          </a:solidFill>
          <a:round/>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3" name="Text Box 108">
          <a:extLst>
            <a:ext uri="{FF2B5EF4-FFF2-40B4-BE49-F238E27FC236}">
              <a16:creationId xmlns:a16="http://schemas.microsoft.com/office/drawing/2014/main" id="{EF4A3783-41CF-4FA4-A90E-2B0590CA762B}"/>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4" name="Text Box 109">
          <a:extLst>
            <a:ext uri="{FF2B5EF4-FFF2-40B4-BE49-F238E27FC236}">
              <a16:creationId xmlns:a16="http://schemas.microsoft.com/office/drawing/2014/main" id="{46C2CA66-2F50-4616-93D3-BA0C4B9FFAFE}"/>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5" name="Text Box 110">
          <a:extLst>
            <a:ext uri="{FF2B5EF4-FFF2-40B4-BE49-F238E27FC236}">
              <a16:creationId xmlns:a16="http://schemas.microsoft.com/office/drawing/2014/main" id="{44E79178-5046-431D-B155-FDEF0B83DF58}"/>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6" name="Text Box 111">
          <a:extLst>
            <a:ext uri="{FF2B5EF4-FFF2-40B4-BE49-F238E27FC236}">
              <a16:creationId xmlns:a16="http://schemas.microsoft.com/office/drawing/2014/main" id="{838D1601-E855-48CC-8ADF-C8F2C176077B}"/>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7" name="Text Box 112">
          <a:extLst>
            <a:ext uri="{FF2B5EF4-FFF2-40B4-BE49-F238E27FC236}">
              <a16:creationId xmlns:a16="http://schemas.microsoft.com/office/drawing/2014/main" id="{1D6BF794-0F03-4396-8F4E-BF91DB9246C4}"/>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98" name="Text Box 113">
          <a:extLst>
            <a:ext uri="{FF2B5EF4-FFF2-40B4-BE49-F238E27FC236}">
              <a16:creationId xmlns:a16="http://schemas.microsoft.com/office/drawing/2014/main" id="{9B75DE21-206A-4696-9084-ED9B61464BC4}"/>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99" name="Text Box 114">
          <a:extLst>
            <a:ext uri="{FF2B5EF4-FFF2-40B4-BE49-F238E27FC236}">
              <a16:creationId xmlns:a16="http://schemas.microsoft.com/office/drawing/2014/main" id="{BBB8E45E-71AA-4332-927B-0A54218707AD}"/>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00" name="Text Box 115">
          <a:extLst>
            <a:ext uri="{FF2B5EF4-FFF2-40B4-BE49-F238E27FC236}">
              <a16:creationId xmlns:a16="http://schemas.microsoft.com/office/drawing/2014/main" id="{E5DCB863-FB34-4E1C-8273-48340FD3226B}"/>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01" name="Text Box 116">
          <a:extLst>
            <a:ext uri="{FF2B5EF4-FFF2-40B4-BE49-F238E27FC236}">
              <a16:creationId xmlns:a16="http://schemas.microsoft.com/office/drawing/2014/main" id="{E6C96F70-7542-4381-98CC-FEAD9FBB1937}"/>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02" name="Text Box 117">
          <a:extLst>
            <a:ext uri="{FF2B5EF4-FFF2-40B4-BE49-F238E27FC236}">
              <a16:creationId xmlns:a16="http://schemas.microsoft.com/office/drawing/2014/main" id="{7EACE120-8C72-4807-AA94-CF7A8FE24BED}"/>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03" name="Text Box 118">
          <a:extLst>
            <a:ext uri="{FF2B5EF4-FFF2-40B4-BE49-F238E27FC236}">
              <a16:creationId xmlns:a16="http://schemas.microsoft.com/office/drawing/2014/main" id="{393DA481-69AC-497D-942D-399B282098DB}"/>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104" name="Text Box 119">
          <a:extLst>
            <a:ext uri="{FF2B5EF4-FFF2-40B4-BE49-F238E27FC236}">
              <a16:creationId xmlns:a16="http://schemas.microsoft.com/office/drawing/2014/main" id="{CF69DD1E-427B-4FA7-BF3B-30078A709F10}"/>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05" name="Text Box 120">
          <a:extLst>
            <a:ext uri="{FF2B5EF4-FFF2-40B4-BE49-F238E27FC236}">
              <a16:creationId xmlns:a16="http://schemas.microsoft.com/office/drawing/2014/main" id="{5DCD632B-21B7-48B6-A8C0-73CE5A73C1BB}"/>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06" name="Text Box 121">
          <a:extLst>
            <a:ext uri="{FF2B5EF4-FFF2-40B4-BE49-F238E27FC236}">
              <a16:creationId xmlns:a16="http://schemas.microsoft.com/office/drawing/2014/main" id="{AB0D8653-0DB0-438A-9A3B-0E7255F5ADC2}"/>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07" name="Text Box 122">
          <a:extLst>
            <a:ext uri="{FF2B5EF4-FFF2-40B4-BE49-F238E27FC236}">
              <a16:creationId xmlns:a16="http://schemas.microsoft.com/office/drawing/2014/main" id="{ABA2FD43-C851-4757-B049-D2AC1A7F886D}"/>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08" name="Text Box 123">
          <a:extLst>
            <a:ext uri="{FF2B5EF4-FFF2-40B4-BE49-F238E27FC236}">
              <a16:creationId xmlns:a16="http://schemas.microsoft.com/office/drawing/2014/main" id="{280ACFB8-AFB8-44F0-B978-90DC418CB4E3}"/>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09" name="Text Box 124">
          <a:extLst>
            <a:ext uri="{FF2B5EF4-FFF2-40B4-BE49-F238E27FC236}">
              <a16:creationId xmlns:a16="http://schemas.microsoft.com/office/drawing/2014/main" id="{DA29818F-033B-4B54-9BBE-F339ACF10ED0}"/>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10" name="Text Box 125">
          <a:extLst>
            <a:ext uri="{FF2B5EF4-FFF2-40B4-BE49-F238E27FC236}">
              <a16:creationId xmlns:a16="http://schemas.microsoft.com/office/drawing/2014/main" id="{47B2D4F3-255E-4AD8-99FC-5499AAFA8AC4}"/>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11" name="Text Box 126">
          <a:extLst>
            <a:ext uri="{FF2B5EF4-FFF2-40B4-BE49-F238E27FC236}">
              <a16:creationId xmlns:a16="http://schemas.microsoft.com/office/drawing/2014/main" id="{E6647875-5B1A-4E8E-9544-08E417302843}"/>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12" name="Text Box 127">
          <a:extLst>
            <a:ext uri="{FF2B5EF4-FFF2-40B4-BE49-F238E27FC236}">
              <a16:creationId xmlns:a16="http://schemas.microsoft.com/office/drawing/2014/main" id="{85787EA6-66EB-4D43-B580-4777DE7BDA7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13" name="Text Box 128">
          <a:extLst>
            <a:ext uri="{FF2B5EF4-FFF2-40B4-BE49-F238E27FC236}">
              <a16:creationId xmlns:a16="http://schemas.microsoft.com/office/drawing/2014/main" id="{33B7AC06-5715-40C7-9FCE-B4605BF3693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14" name="Text Box 129">
          <a:extLst>
            <a:ext uri="{FF2B5EF4-FFF2-40B4-BE49-F238E27FC236}">
              <a16:creationId xmlns:a16="http://schemas.microsoft.com/office/drawing/2014/main" id="{96D7AFCD-46B7-4514-AB8D-9737C29176B9}"/>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5" name="Text Box 130">
          <a:extLst>
            <a:ext uri="{FF2B5EF4-FFF2-40B4-BE49-F238E27FC236}">
              <a16:creationId xmlns:a16="http://schemas.microsoft.com/office/drawing/2014/main" id="{E4187E79-8FE8-40E9-A566-A140D3CA7005}"/>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16" name="Text Box 131">
          <a:extLst>
            <a:ext uri="{FF2B5EF4-FFF2-40B4-BE49-F238E27FC236}">
              <a16:creationId xmlns:a16="http://schemas.microsoft.com/office/drawing/2014/main" id="{A69FBAC5-6D6F-45D8-9972-705DF463FE72}"/>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7" name="Text Box 132">
          <a:extLst>
            <a:ext uri="{FF2B5EF4-FFF2-40B4-BE49-F238E27FC236}">
              <a16:creationId xmlns:a16="http://schemas.microsoft.com/office/drawing/2014/main" id="{AFE2E63D-67E8-401C-9CD9-5459FDB508D6}"/>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18" name="Text Box 133">
          <a:extLst>
            <a:ext uri="{FF2B5EF4-FFF2-40B4-BE49-F238E27FC236}">
              <a16:creationId xmlns:a16="http://schemas.microsoft.com/office/drawing/2014/main" id="{72D75B81-F00A-4E04-A01E-D19AD81BCA96}"/>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9" name="Text Box 134">
          <a:extLst>
            <a:ext uri="{FF2B5EF4-FFF2-40B4-BE49-F238E27FC236}">
              <a16:creationId xmlns:a16="http://schemas.microsoft.com/office/drawing/2014/main" id="{A3744B00-55D8-47D1-B803-94C377D3E173}"/>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20" name="Text Box 135">
          <a:extLst>
            <a:ext uri="{FF2B5EF4-FFF2-40B4-BE49-F238E27FC236}">
              <a16:creationId xmlns:a16="http://schemas.microsoft.com/office/drawing/2014/main" id="{F3800D86-7DDF-4E16-88AE-2C67AF7D754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21" name="Text Box 136">
          <a:extLst>
            <a:ext uri="{FF2B5EF4-FFF2-40B4-BE49-F238E27FC236}">
              <a16:creationId xmlns:a16="http://schemas.microsoft.com/office/drawing/2014/main" id="{6F26ABE6-1FC9-47E8-986F-6ED90DBCA22D}"/>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22" name="Text Box 137">
          <a:extLst>
            <a:ext uri="{FF2B5EF4-FFF2-40B4-BE49-F238E27FC236}">
              <a16:creationId xmlns:a16="http://schemas.microsoft.com/office/drawing/2014/main" id="{25DDF7F1-CE0E-40AF-BFD3-A0C7190ED5C7}"/>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3" name="Text Box 138">
          <a:extLst>
            <a:ext uri="{FF2B5EF4-FFF2-40B4-BE49-F238E27FC236}">
              <a16:creationId xmlns:a16="http://schemas.microsoft.com/office/drawing/2014/main" id="{3989C476-8EA2-443B-9D6F-6961A428F01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4" name="Text Box 139">
          <a:extLst>
            <a:ext uri="{FF2B5EF4-FFF2-40B4-BE49-F238E27FC236}">
              <a16:creationId xmlns:a16="http://schemas.microsoft.com/office/drawing/2014/main" id="{F91B3EC1-69E5-4B7D-999C-4178EA7301C3}"/>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5" name="Text Box 140">
          <a:extLst>
            <a:ext uri="{FF2B5EF4-FFF2-40B4-BE49-F238E27FC236}">
              <a16:creationId xmlns:a16="http://schemas.microsoft.com/office/drawing/2014/main" id="{E44486F9-F5EC-404F-A817-725E9E048280}"/>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6" name="Text Box 141">
          <a:extLst>
            <a:ext uri="{FF2B5EF4-FFF2-40B4-BE49-F238E27FC236}">
              <a16:creationId xmlns:a16="http://schemas.microsoft.com/office/drawing/2014/main" id="{6CDE4E8A-B72B-4663-B8FA-0B693FD3CDE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7" name="Text Box 142">
          <a:extLst>
            <a:ext uri="{FF2B5EF4-FFF2-40B4-BE49-F238E27FC236}">
              <a16:creationId xmlns:a16="http://schemas.microsoft.com/office/drawing/2014/main" id="{35C92C82-B770-4801-8771-E1CFB103DB9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8" name="Text Box 143">
          <a:extLst>
            <a:ext uri="{FF2B5EF4-FFF2-40B4-BE49-F238E27FC236}">
              <a16:creationId xmlns:a16="http://schemas.microsoft.com/office/drawing/2014/main" id="{F756CEA5-1FA5-43AD-ACDC-B31EB34622F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9" name="Text Box 144">
          <a:extLst>
            <a:ext uri="{FF2B5EF4-FFF2-40B4-BE49-F238E27FC236}">
              <a16:creationId xmlns:a16="http://schemas.microsoft.com/office/drawing/2014/main" id="{A4F28E55-8170-4616-8D05-CE1BA6FCC0DB}"/>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30" name="Text Box 145">
          <a:extLst>
            <a:ext uri="{FF2B5EF4-FFF2-40B4-BE49-F238E27FC236}">
              <a16:creationId xmlns:a16="http://schemas.microsoft.com/office/drawing/2014/main" id="{C7ADD4CE-9D21-4DDE-8728-AFB4B7AAD91C}"/>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1" name="Text Box 146">
          <a:extLst>
            <a:ext uri="{FF2B5EF4-FFF2-40B4-BE49-F238E27FC236}">
              <a16:creationId xmlns:a16="http://schemas.microsoft.com/office/drawing/2014/main" id="{859E4B77-88BA-4FD8-97E9-28CACADD7BD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2" name="Text Box 147">
          <a:extLst>
            <a:ext uri="{FF2B5EF4-FFF2-40B4-BE49-F238E27FC236}">
              <a16:creationId xmlns:a16="http://schemas.microsoft.com/office/drawing/2014/main" id="{14393DCE-5973-47C0-96E9-D2E901A3AD52}"/>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3" name="Text Box 148">
          <a:extLst>
            <a:ext uri="{FF2B5EF4-FFF2-40B4-BE49-F238E27FC236}">
              <a16:creationId xmlns:a16="http://schemas.microsoft.com/office/drawing/2014/main" id="{D841EBBB-00B9-44EA-94DF-EEA318BA4372}"/>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4" name="Text Box 149">
          <a:extLst>
            <a:ext uri="{FF2B5EF4-FFF2-40B4-BE49-F238E27FC236}">
              <a16:creationId xmlns:a16="http://schemas.microsoft.com/office/drawing/2014/main" id="{93378CBD-83D2-442D-BE1C-3C0E8F4E197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5" name="Text Box 150">
          <a:extLst>
            <a:ext uri="{FF2B5EF4-FFF2-40B4-BE49-F238E27FC236}">
              <a16:creationId xmlns:a16="http://schemas.microsoft.com/office/drawing/2014/main" id="{AC7E6FEE-6B12-48B8-931A-AE4A71FE487B}"/>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6" name="Text Box 151">
          <a:extLst>
            <a:ext uri="{FF2B5EF4-FFF2-40B4-BE49-F238E27FC236}">
              <a16:creationId xmlns:a16="http://schemas.microsoft.com/office/drawing/2014/main" id="{F75AD739-DFF1-47F3-8959-3362B37185A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7" name="Text Box 152">
          <a:extLst>
            <a:ext uri="{FF2B5EF4-FFF2-40B4-BE49-F238E27FC236}">
              <a16:creationId xmlns:a16="http://schemas.microsoft.com/office/drawing/2014/main" id="{CFAC3F04-B591-43B3-BB92-6C5831C5DA7F}"/>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8" name="Text Box 153">
          <a:extLst>
            <a:ext uri="{FF2B5EF4-FFF2-40B4-BE49-F238E27FC236}">
              <a16:creationId xmlns:a16="http://schemas.microsoft.com/office/drawing/2014/main" id="{B44612DC-AF4D-44B8-A7E7-E65189ADA0B7}"/>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39" name="Text Box 154">
          <a:extLst>
            <a:ext uri="{FF2B5EF4-FFF2-40B4-BE49-F238E27FC236}">
              <a16:creationId xmlns:a16="http://schemas.microsoft.com/office/drawing/2014/main" id="{8EDB7FC4-B0B2-4564-98EF-C15248219A6C}"/>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0" name="Text Box 155">
          <a:extLst>
            <a:ext uri="{FF2B5EF4-FFF2-40B4-BE49-F238E27FC236}">
              <a16:creationId xmlns:a16="http://schemas.microsoft.com/office/drawing/2014/main" id="{FE7516D6-24D7-402B-B84F-B8C19E700B99}"/>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1" name="Text Box 156">
          <a:extLst>
            <a:ext uri="{FF2B5EF4-FFF2-40B4-BE49-F238E27FC236}">
              <a16:creationId xmlns:a16="http://schemas.microsoft.com/office/drawing/2014/main" id="{EBAF6457-A8BA-4642-A0B8-F30BC6B7A237}"/>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2" name="Text Box 157">
          <a:extLst>
            <a:ext uri="{FF2B5EF4-FFF2-40B4-BE49-F238E27FC236}">
              <a16:creationId xmlns:a16="http://schemas.microsoft.com/office/drawing/2014/main" id="{93791BA2-5381-4825-923D-76AE7C37E2AD}"/>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3" name="Text Box 158">
          <a:extLst>
            <a:ext uri="{FF2B5EF4-FFF2-40B4-BE49-F238E27FC236}">
              <a16:creationId xmlns:a16="http://schemas.microsoft.com/office/drawing/2014/main" id="{854C6ADD-09CE-427C-8812-258EDBD4803F}"/>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4" name="Text Box 159">
          <a:extLst>
            <a:ext uri="{FF2B5EF4-FFF2-40B4-BE49-F238E27FC236}">
              <a16:creationId xmlns:a16="http://schemas.microsoft.com/office/drawing/2014/main" id="{483A29F0-C1AC-4476-8D4A-A6F640B4CA6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5" name="Text Box 160">
          <a:extLst>
            <a:ext uri="{FF2B5EF4-FFF2-40B4-BE49-F238E27FC236}">
              <a16:creationId xmlns:a16="http://schemas.microsoft.com/office/drawing/2014/main" id="{38C3FDAB-E439-4BA5-94A1-31E83BD5AB36}"/>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6" name="Text Box 161">
          <a:extLst>
            <a:ext uri="{FF2B5EF4-FFF2-40B4-BE49-F238E27FC236}">
              <a16:creationId xmlns:a16="http://schemas.microsoft.com/office/drawing/2014/main" id="{ADDBBC17-E011-45B7-AFC3-21B650D26BD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47" name="Text Box 162">
          <a:extLst>
            <a:ext uri="{FF2B5EF4-FFF2-40B4-BE49-F238E27FC236}">
              <a16:creationId xmlns:a16="http://schemas.microsoft.com/office/drawing/2014/main" id="{88ACE9AA-0EB7-4375-8D2F-A3A12239003A}"/>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48" name="Text Box 163">
          <a:extLst>
            <a:ext uri="{FF2B5EF4-FFF2-40B4-BE49-F238E27FC236}">
              <a16:creationId xmlns:a16="http://schemas.microsoft.com/office/drawing/2014/main" id="{64076B89-5B15-4E2B-BDAB-6801510C3587}"/>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49" name="Text Box 164">
          <a:extLst>
            <a:ext uri="{FF2B5EF4-FFF2-40B4-BE49-F238E27FC236}">
              <a16:creationId xmlns:a16="http://schemas.microsoft.com/office/drawing/2014/main" id="{5826F9D4-D47D-4408-904F-4945138B9BED}"/>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50" name="Text Box 165">
          <a:extLst>
            <a:ext uri="{FF2B5EF4-FFF2-40B4-BE49-F238E27FC236}">
              <a16:creationId xmlns:a16="http://schemas.microsoft.com/office/drawing/2014/main" id="{D54BA13F-CB52-43E4-924C-3F79ABF4DDC2}"/>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51" name="Text Box 166">
          <a:extLst>
            <a:ext uri="{FF2B5EF4-FFF2-40B4-BE49-F238E27FC236}">
              <a16:creationId xmlns:a16="http://schemas.microsoft.com/office/drawing/2014/main" id="{0389B8C3-D1AF-411B-A81F-E16E59BE54A6}"/>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52" name="Text Box 167">
          <a:extLst>
            <a:ext uri="{FF2B5EF4-FFF2-40B4-BE49-F238E27FC236}">
              <a16:creationId xmlns:a16="http://schemas.microsoft.com/office/drawing/2014/main" id="{AA82EF7D-6CB3-4B55-A165-29BA37B83D5F}"/>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53" name="Text Box 168">
          <a:extLst>
            <a:ext uri="{FF2B5EF4-FFF2-40B4-BE49-F238E27FC236}">
              <a16:creationId xmlns:a16="http://schemas.microsoft.com/office/drawing/2014/main" id="{714CA7D5-1990-4759-B296-EDDA55885B2A}"/>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54" name="Text Box 169">
          <a:extLst>
            <a:ext uri="{FF2B5EF4-FFF2-40B4-BE49-F238E27FC236}">
              <a16:creationId xmlns:a16="http://schemas.microsoft.com/office/drawing/2014/main" id="{4C56A4AF-5E0D-4749-A265-72AA01828A41}"/>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55" name="Text Box 170">
          <a:extLst>
            <a:ext uri="{FF2B5EF4-FFF2-40B4-BE49-F238E27FC236}">
              <a16:creationId xmlns:a16="http://schemas.microsoft.com/office/drawing/2014/main" id="{58A8A791-897E-442A-97E9-3D26044B99C2}"/>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56" name="Text Box 171">
          <a:extLst>
            <a:ext uri="{FF2B5EF4-FFF2-40B4-BE49-F238E27FC236}">
              <a16:creationId xmlns:a16="http://schemas.microsoft.com/office/drawing/2014/main" id="{FB0DC221-6F76-4953-80F1-B9EF4C6E1EE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57" name="Text Box 172">
          <a:extLst>
            <a:ext uri="{FF2B5EF4-FFF2-40B4-BE49-F238E27FC236}">
              <a16:creationId xmlns:a16="http://schemas.microsoft.com/office/drawing/2014/main" id="{AEA1BEF4-8875-4414-9A9C-87CCEF3F63CA}"/>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58" name="Text Box 173">
          <a:extLst>
            <a:ext uri="{FF2B5EF4-FFF2-40B4-BE49-F238E27FC236}">
              <a16:creationId xmlns:a16="http://schemas.microsoft.com/office/drawing/2014/main" id="{393083F6-EAB8-4EF7-8AD0-A3A87A7910C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59" name="Text Box 174">
          <a:extLst>
            <a:ext uri="{FF2B5EF4-FFF2-40B4-BE49-F238E27FC236}">
              <a16:creationId xmlns:a16="http://schemas.microsoft.com/office/drawing/2014/main" id="{4AB71477-EB87-4758-9EB6-6052E9639F4C}"/>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60" name="Text Box 175">
          <a:extLst>
            <a:ext uri="{FF2B5EF4-FFF2-40B4-BE49-F238E27FC236}">
              <a16:creationId xmlns:a16="http://schemas.microsoft.com/office/drawing/2014/main" id="{FE1383FB-8985-4D58-AAE3-3B1C34421254}"/>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61" name="Text Box 176">
          <a:extLst>
            <a:ext uri="{FF2B5EF4-FFF2-40B4-BE49-F238E27FC236}">
              <a16:creationId xmlns:a16="http://schemas.microsoft.com/office/drawing/2014/main" id="{B515E356-45B7-477F-9B26-451DE6C7D365}"/>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62" name="Text Box 177">
          <a:extLst>
            <a:ext uri="{FF2B5EF4-FFF2-40B4-BE49-F238E27FC236}">
              <a16:creationId xmlns:a16="http://schemas.microsoft.com/office/drawing/2014/main" id="{91834EA6-D9F3-4A0D-BB04-1BF53E21244D}"/>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3" name="Text Box 178">
          <a:extLst>
            <a:ext uri="{FF2B5EF4-FFF2-40B4-BE49-F238E27FC236}">
              <a16:creationId xmlns:a16="http://schemas.microsoft.com/office/drawing/2014/main" id="{540EB42B-BDA6-477E-AFF1-78270A8F210B}"/>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4" name="Text Box 179">
          <a:extLst>
            <a:ext uri="{FF2B5EF4-FFF2-40B4-BE49-F238E27FC236}">
              <a16:creationId xmlns:a16="http://schemas.microsoft.com/office/drawing/2014/main" id="{4C89E833-AE60-4308-B67F-058DA2DEF522}"/>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5" name="Text Box 180">
          <a:extLst>
            <a:ext uri="{FF2B5EF4-FFF2-40B4-BE49-F238E27FC236}">
              <a16:creationId xmlns:a16="http://schemas.microsoft.com/office/drawing/2014/main" id="{E791C29A-5F7B-426F-8469-55B3FB74C421}"/>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6" name="Text Box 181">
          <a:extLst>
            <a:ext uri="{FF2B5EF4-FFF2-40B4-BE49-F238E27FC236}">
              <a16:creationId xmlns:a16="http://schemas.microsoft.com/office/drawing/2014/main" id="{B088F831-EFB1-4875-8E94-AB7084A0BE44}"/>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7" name="Text Box 182">
          <a:extLst>
            <a:ext uri="{FF2B5EF4-FFF2-40B4-BE49-F238E27FC236}">
              <a16:creationId xmlns:a16="http://schemas.microsoft.com/office/drawing/2014/main" id="{59B3AC5E-F557-4EC0-B36D-B7700AEF9FF9}"/>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8" name="Text Box 183">
          <a:extLst>
            <a:ext uri="{FF2B5EF4-FFF2-40B4-BE49-F238E27FC236}">
              <a16:creationId xmlns:a16="http://schemas.microsoft.com/office/drawing/2014/main" id="{F75B6A44-6DB5-4822-AEBB-1643795A326B}"/>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9" name="Text Box 184">
          <a:extLst>
            <a:ext uri="{FF2B5EF4-FFF2-40B4-BE49-F238E27FC236}">
              <a16:creationId xmlns:a16="http://schemas.microsoft.com/office/drawing/2014/main" id="{81D84E98-635D-49C4-AA7C-6F9A28ACA18B}"/>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0" name="Text Box 185">
          <a:extLst>
            <a:ext uri="{FF2B5EF4-FFF2-40B4-BE49-F238E27FC236}">
              <a16:creationId xmlns:a16="http://schemas.microsoft.com/office/drawing/2014/main" id="{B66C9FFB-FBBA-43BF-AA97-26F1B7ECF596}"/>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1" name="Text Box 186">
          <a:extLst>
            <a:ext uri="{FF2B5EF4-FFF2-40B4-BE49-F238E27FC236}">
              <a16:creationId xmlns:a16="http://schemas.microsoft.com/office/drawing/2014/main" id="{1B9F3E41-AFA5-464D-B551-4ED952E0435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2" name="Text Box 187">
          <a:extLst>
            <a:ext uri="{FF2B5EF4-FFF2-40B4-BE49-F238E27FC236}">
              <a16:creationId xmlns:a16="http://schemas.microsoft.com/office/drawing/2014/main" id="{6851E503-CC13-436C-911D-1D37EE33F04A}"/>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3" name="Text Box 188">
          <a:extLst>
            <a:ext uri="{FF2B5EF4-FFF2-40B4-BE49-F238E27FC236}">
              <a16:creationId xmlns:a16="http://schemas.microsoft.com/office/drawing/2014/main" id="{67F051D5-2A28-48C7-8ACB-246F84C11D9F}"/>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4" name="Text Box 189">
          <a:extLst>
            <a:ext uri="{FF2B5EF4-FFF2-40B4-BE49-F238E27FC236}">
              <a16:creationId xmlns:a16="http://schemas.microsoft.com/office/drawing/2014/main" id="{8A2FD289-7244-4D58-971A-1C8B8A545C7A}"/>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5" name="Text Box 190">
          <a:extLst>
            <a:ext uri="{FF2B5EF4-FFF2-40B4-BE49-F238E27FC236}">
              <a16:creationId xmlns:a16="http://schemas.microsoft.com/office/drawing/2014/main" id="{82EA1E87-D8AB-462C-8059-040425C3AB1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6" name="Text Box 191">
          <a:extLst>
            <a:ext uri="{FF2B5EF4-FFF2-40B4-BE49-F238E27FC236}">
              <a16:creationId xmlns:a16="http://schemas.microsoft.com/office/drawing/2014/main" id="{8DE4ABAC-FC38-4B72-ACA8-4CA69B706A46}"/>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77" name="Text Box 192">
          <a:extLst>
            <a:ext uri="{FF2B5EF4-FFF2-40B4-BE49-F238E27FC236}">
              <a16:creationId xmlns:a16="http://schemas.microsoft.com/office/drawing/2014/main" id="{4DA067B3-ACA4-4BAD-BB96-23BBADAF9537}"/>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78" name="Text Box 193">
          <a:extLst>
            <a:ext uri="{FF2B5EF4-FFF2-40B4-BE49-F238E27FC236}">
              <a16:creationId xmlns:a16="http://schemas.microsoft.com/office/drawing/2014/main" id="{01E9D30B-31F4-40A0-BDC1-948C1109569C}"/>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79" name="Text Box 194">
          <a:extLst>
            <a:ext uri="{FF2B5EF4-FFF2-40B4-BE49-F238E27FC236}">
              <a16:creationId xmlns:a16="http://schemas.microsoft.com/office/drawing/2014/main" id="{AAD6CB28-54D2-464F-BA04-5FCE796F56F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0" name="Text Box 195">
          <a:extLst>
            <a:ext uri="{FF2B5EF4-FFF2-40B4-BE49-F238E27FC236}">
              <a16:creationId xmlns:a16="http://schemas.microsoft.com/office/drawing/2014/main" id="{B98074C4-E62B-41B1-8320-9C1F18F174A5}"/>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81" name="Text Box 196">
          <a:extLst>
            <a:ext uri="{FF2B5EF4-FFF2-40B4-BE49-F238E27FC236}">
              <a16:creationId xmlns:a16="http://schemas.microsoft.com/office/drawing/2014/main" id="{40EC0F47-229A-4893-9786-F0BE4B42F75D}"/>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2" name="Text Box 197">
          <a:extLst>
            <a:ext uri="{FF2B5EF4-FFF2-40B4-BE49-F238E27FC236}">
              <a16:creationId xmlns:a16="http://schemas.microsoft.com/office/drawing/2014/main" id="{70D589EB-2BC1-425C-86E2-3D93599422B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3" name="Text Box 198">
          <a:extLst>
            <a:ext uri="{FF2B5EF4-FFF2-40B4-BE49-F238E27FC236}">
              <a16:creationId xmlns:a16="http://schemas.microsoft.com/office/drawing/2014/main" id="{D06B813B-5C54-4FCB-90F0-017680BDCB0E}"/>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84" name="Text Box 199">
          <a:extLst>
            <a:ext uri="{FF2B5EF4-FFF2-40B4-BE49-F238E27FC236}">
              <a16:creationId xmlns:a16="http://schemas.microsoft.com/office/drawing/2014/main" id="{379EEE6D-DBC6-4EBB-A441-7F2AA7C4A0C0}"/>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85" name="Text Box 200">
          <a:extLst>
            <a:ext uri="{FF2B5EF4-FFF2-40B4-BE49-F238E27FC236}">
              <a16:creationId xmlns:a16="http://schemas.microsoft.com/office/drawing/2014/main" id="{594ACFFB-F0F3-428E-B319-62E04B062E89}"/>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86" name="Text Box 201">
          <a:extLst>
            <a:ext uri="{FF2B5EF4-FFF2-40B4-BE49-F238E27FC236}">
              <a16:creationId xmlns:a16="http://schemas.microsoft.com/office/drawing/2014/main" id="{33512791-70F2-4B0B-AB11-D50AE4095D19}"/>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87" name="Text Box 202">
          <a:extLst>
            <a:ext uri="{FF2B5EF4-FFF2-40B4-BE49-F238E27FC236}">
              <a16:creationId xmlns:a16="http://schemas.microsoft.com/office/drawing/2014/main" id="{1A6D35A5-64AE-48C4-985F-05229E2BB7AA}"/>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88" name="Text Box 203">
          <a:extLst>
            <a:ext uri="{FF2B5EF4-FFF2-40B4-BE49-F238E27FC236}">
              <a16:creationId xmlns:a16="http://schemas.microsoft.com/office/drawing/2014/main" id="{C79A3CF5-5AC9-4FE9-AE1C-4AB293698E61}"/>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89" name="Text Box 204">
          <a:extLst>
            <a:ext uri="{FF2B5EF4-FFF2-40B4-BE49-F238E27FC236}">
              <a16:creationId xmlns:a16="http://schemas.microsoft.com/office/drawing/2014/main" id="{0B6F88A1-EC70-4B9A-83C6-BA668D06EC67}"/>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90" name="Text Box 205">
          <a:extLst>
            <a:ext uri="{FF2B5EF4-FFF2-40B4-BE49-F238E27FC236}">
              <a16:creationId xmlns:a16="http://schemas.microsoft.com/office/drawing/2014/main" id="{B226B540-ACBE-4220-9CF7-9C03D8B278F1}"/>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91" name="Text Box 206">
          <a:extLst>
            <a:ext uri="{FF2B5EF4-FFF2-40B4-BE49-F238E27FC236}">
              <a16:creationId xmlns:a16="http://schemas.microsoft.com/office/drawing/2014/main" id="{D2F01251-96C8-4AE7-9D69-607E40F446A0}"/>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92" name="Text Box 207">
          <a:extLst>
            <a:ext uri="{FF2B5EF4-FFF2-40B4-BE49-F238E27FC236}">
              <a16:creationId xmlns:a16="http://schemas.microsoft.com/office/drawing/2014/main" id="{925DF908-66BA-49C0-BA8D-5837A1BBBA9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93" name="Text Box 208">
          <a:extLst>
            <a:ext uri="{FF2B5EF4-FFF2-40B4-BE49-F238E27FC236}">
              <a16:creationId xmlns:a16="http://schemas.microsoft.com/office/drawing/2014/main" id="{D238E8D0-5E73-40BA-96B4-2AE703F3697E}"/>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94" name="Text Box 209">
          <a:extLst>
            <a:ext uri="{FF2B5EF4-FFF2-40B4-BE49-F238E27FC236}">
              <a16:creationId xmlns:a16="http://schemas.microsoft.com/office/drawing/2014/main" id="{785A4599-4AAD-4DB7-B83A-703F3191AB0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95" name="Text Box 210">
          <a:extLst>
            <a:ext uri="{FF2B5EF4-FFF2-40B4-BE49-F238E27FC236}">
              <a16:creationId xmlns:a16="http://schemas.microsoft.com/office/drawing/2014/main" id="{461F6D71-F8C7-442E-92E3-19D9FCB87686}"/>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466725</xdr:colOff>
      <xdr:row>5</xdr:row>
      <xdr:rowOff>0</xdr:rowOff>
    </xdr:from>
    <xdr:to>
      <xdr:col>1</xdr:col>
      <xdr:colOff>93345</xdr:colOff>
      <xdr:row>5</xdr:row>
      <xdr:rowOff>93345</xdr:rowOff>
    </xdr:to>
    <xdr:sp macro="" textlink="">
      <xdr:nvSpPr>
        <xdr:cNvPr id="2" name="Text Box 1">
          <a:extLst>
            <a:ext uri="{FF2B5EF4-FFF2-40B4-BE49-F238E27FC236}">
              <a16:creationId xmlns:a16="http://schemas.microsoft.com/office/drawing/2014/main" id="{5C732D9E-1782-4252-9F0D-68EB7ED1E40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 name="Text Box 2">
          <a:extLst>
            <a:ext uri="{FF2B5EF4-FFF2-40B4-BE49-F238E27FC236}">
              <a16:creationId xmlns:a16="http://schemas.microsoft.com/office/drawing/2014/main" id="{6602F201-7124-429C-94AE-B2C61505B32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 name="Text Box 3">
          <a:extLst>
            <a:ext uri="{FF2B5EF4-FFF2-40B4-BE49-F238E27FC236}">
              <a16:creationId xmlns:a16="http://schemas.microsoft.com/office/drawing/2014/main" id="{C2666ED6-8038-46E6-8BDD-B7B94A898F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 name="Text Box 4">
          <a:extLst>
            <a:ext uri="{FF2B5EF4-FFF2-40B4-BE49-F238E27FC236}">
              <a16:creationId xmlns:a16="http://schemas.microsoft.com/office/drawing/2014/main" id="{FB78C765-1E99-43CE-9C82-6E415AF9CED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6" name="Text Box 5">
          <a:extLst>
            <a:ext uri="{FF2B5EF4-FFF2-40B4-BE49-F238E27FC236}">
              <a16:creationId xmlns:a16="http://schemas.microsoft.com/office/drawing/2014/main" id="{C4A5EED1-0536-4EB5-9642-AB085E9A653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 name="Text Box 6">
          <a:extLst>
            <a:ext uri="{FF2B5EF4-FFF2-40B4-BE49-F238E27FC236}">
              <a16:creationId xmlns:a16="http://schemas.microsoft.com/office/drawing/2014/main" id="{E2DC4CDF-C66D-4DF0-A56C-66470AEEE0A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8" name="Text Box 7">
          <a:extLst>
            <a:ext uri="{FF2B5EF4-FFF2-40B4-BE49-F238E27FC236}">
              <a16:creationId xmlns:a16="http://schemas.microsoft.com/office/drawing/2014/main" id="{9629A263-6375-4526-B02B-818E12D0FA95}"/>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9" name="Text Box 8">
          <a:extLst>
            <a:ext uri="{FF2B5EF4-FFF2-40B4-BE49-F238E27FC236}">
              <a16:creationId xmlns:a16="http://schemas.microsoft.com/office/drawing/2014/main" id="{5E15B05C-D08F-435A-8CA0-E464D191BE9A}"/>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0" name="Text Box 9">
          <a:extLst>
            <a:ext uri="{FF2B5EF4-FFF2-40B4-BE49-F238E27FC236}">
              <a16:creationId xmlns:a16="http://schemas.microsoft.com/office/drawing/2014/main" id="{1F4DC3C1-2849-41E7-8675-75A9BBE333B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1" name="Text Box 10">
          <a:extLst>
            <a:ext uri="{FF2B5EF4-FFF2-40B4-BE49-F238E27FC236}">
              <a16:creationId xmlns:a16="http://schemas.microsoft.com/office/drawing/2014/main" id="{BCDD04E0-2095-4106-A341-F0F62A0635E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2" name="Text Box 11">
          <a:extLst>
            <a:ext uri="{FF2B5EF4-FFF2-40B4-BE49-F238E27FC236}">
              <a16:creationId xmlns:a16="http://schemas.microsoft.com/office/drawing/2014/main" id="{A662367A-42F6-4BD7-AD6D-576D934D823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3" name="Text Box 12">
          <a:extLst>
            <a:ext uri="{FF2B5EF4-FFF2-40B4-BE49-F238E27FC236}">
              <a16:creationId xmlns:a16="http://schemas.microsoft.com/office/drawing/2014/main" id="{01D6B72E-410F-45AC-9D27-BDF136AECC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 name="Text Box 13">
          <a:extLst>
            <a:ext uri="{FF2B5EF4-FFF2-40B4-BE49-F238E27FC236}">
              <a16:creationId xmlns:a16="http://schemas.microsoft.com/office/drawing/2014/main" id="{9758A8B6-29C5-4816-BEEE-D961B59DF34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15" name="Text Box 14">
          <a:extLst>
            <a:ext uri="{FF2B5EF4-FFF2-40B4-BE49-F238E27FC236}">
              <a16:creationId xmlns:a16="http://schemas.microsoft.com/office/drawing/2014/main" id="{053479F3-0EA6-4901-BA41-7072E94D90E1}"/>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6" name="Text Box 15">
          <a:extLst>
            <a:ext uri="{FF2B5EF4-FFF2-40B4-BE49-F238E27FC236}">
              <a16:creationId xmlns:a16="http://schemas.microsoft.com/office/drawing/2014/main" id="{9D2B81BD-88D5-45FC-8805-CD3D5BF046DF}"/>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7" name="Text Box 19">
          <a:extLst>
            <a:ext uri="{FF2B5EF4-FFF2-40B4-BE49-F238E27FC236}">
              <a16:creationId xmlns:a16="http://schemas.microsoft.com/office/drawing/2014/main" id="{5502B22A-8F56-4B86-82CF-6F54572E939F}"/>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18" name="Text Box 20">
          <a:extLst>
            <a:ext uri="{FF2B5EF4-FFF2-40B4-BE49-F238E27FC236}">
              <a16:creationId xmlns:a16="http://schemas.microsoft.com/office/drawing/2014/main" id="{D96EB7EB-D9FE-4514-A7F9-F22999D85081}"/>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9" name="Text Box 21">
          <a:extLst>
            <a:ext uri="{FF2B5EF4-FFF2-40B4-BE49-F238E27FC236}">
              <a16:creationId xmlns:a16="http://schemas.microsoft.com/office/drawing/2014/main" id="{79D604F2-4886-4BB4-8F38-59BD2B333161}"/>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20" name="Text Box 22">
          <a:extLst>
            <a:ext uri="{FF2B5EF4-FFF2-40B4-BE49-F238E27FC236}">
              <a16:creationId xmlns:a16="http://schemas.microsoft.com/office/drawing/2014/main" id="{AAAC19D4-1A94-44CB-AA5B-7352FA26A5A1}"/>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1" name="Text Box 23">
          <a:extLst>
            <a:ext uri="{FF2B5EF4-FFF2-40B4-BE49-F238E27FC236}">
              <a16:creationId xmlns:a16="http://schemas.microsoft.com/office/drawing/2014/main" id="{DCB25486-E082-43D1-A91D-1CC60D03F9BF}"/>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2" name="Text Box 24">
          <a:extLst>
            <a:ext uri="{FF2B5EF4-FFF2-40B4-BE49-F238E27FC236}">
              <a16:creationId xmlns:a16="http://schemas.microsoft.com/office/drawing/2014/main" id="{4315926C-9494-46D4-BB69-25F5B4A8E908}"/>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3" name="Text Box 25">
          <a:extLst>
            <a:ext uri="{FF2B5EF4-FFF2-40B4-BE49-F238E27FC236}">
              <a16:creationId xmlns:a16="http://schemas.microsoft.com/office/drawing/2014/main" id="{B8F09958-B1BE-4C8A-8BFB-3B7D1D3A682C}"/>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4" name="Text Box 26">
          <a:extLst>
            <a:ext uri="{FF2B5EF4-FFF2-40B4-BE49-F238E27FC236}">
              <a16:creationId xmlns:a16="http://schemas.microsoft.com/office/drawing/2014/main" id="{F184C32F-05E1-47C9-9F32-E02471D63DFF}"/>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5" name="Text Box 27">
          <a:extLst>
            <a:ext uri="{FF2B5EF4-FFF2-40B4-BE49-F238E27FC236}">
              <a16:creationId xmlns:a16="http://schemas.microsoft.com/office/drawing/2014/main" id="{E40E2AFA-20E3-48E2-97FB-280D01EA44C6}"/>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6" name="Text Box 28">
          <a:extLst>
            <a:ext uri="{FF2B5EF4-FFF2-40B4-BE49-F238E27FC236}">
              <a16:creationId xmlns:a16="http://schemas.microsoft.com/office/drawing/2014/main" id="{2711406B-696B-4D82-90F2-41111D2CA5FA}"/>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7" name="Text Box 29">
          <a:extLst>
            <a:ext uri="{FF2B5EF4-FFF2-40B4-BE49-F238E27FC236}">
              <a16:creationId xmlns:a16="http://schemas.microsoft.com/office/drawing/2014/main" id="{92ED7ADB-2634-48F5-A200-6A17CE881B42}"/>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8" name="Text Box 30">
          <a:extLst>
            <a:ext uri="{FF2B5EF4-FFF2-40B4-BE49-F238E27FC236}">
              <a16:creationId xmlns:a16="http://schemas.microsoft.com/office/drawing/2014/main" id="{88A306D6-7177-4B17-A50E-D5B1AF112593}"/>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29" name="Text Box 31">
          <a:extLst>
            <a:ext uri="{FF2B5EF4-FFF2-40B4-BE49-F238E27FC236}">
              <a16:creationId xmlns:a16="http://schemas.microsoft.com/office/drawing/2014/main" id="{448533DA-1373-4500-9AF4-9278D6836AAE}"/>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0" name="Text Box 32">
          <a:extLst>
            <a:ext uri="{FF2B5EF4-FFF2-40B4-BE49-F238E27FC236}">
              <a16:creationId xmlns:a16="http://schemas.microsoft.com/office/drawing/2014/main" id="{5F7699B8-41DF-4D5B-9104-7B7B1D1F9467}"/>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1" name="Text Box 33">
          <a:extLst>
            <a:ext uri="{FF2B5EF4-FFF2-40B4-BE49-F238E27FC236}">
              <a16:creationId xmlns:a16="http://schemas.microsoft.com/office/drawing/2014/main" id="{20B1D235-D5C5-4567-81AC-785CFECFBE99}"/>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2" name="Text Box 34">
          <a:extLst>
            <a:ext uri="{FF2B5EF4-FFF2-40B4-BE49-F238E27FC236}">
              <a16:creationId xmlns:a16="http://schemas.microsoft.com/office/drawing/2014/main" id="{A16438AE-476A-4AA0-9BC9-8C21E4D89684}"/>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3" name="Text Box 35">
          <a:extLst>
            <a:ext uri="{FF2B5EF4-FFF2-40B4-BE49-F238E27FC236}">
              <a16:creationId xmlns:a16="http://schemas.microsoft.com/office/drawing/2014/main" id="{C1AF4F78-4F83-413E-9C48-869478ACF11D}"/>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4" name="Text Box 36">
          <a:extLst>
            <a:ext uri="{FF2B5EF4-FFF2-40B4-BE49-F238E27FC236}">
              <a16:creationId xmlns:a16="http://schemas.microsoft.com/office/drawing/2014/main" id="{D098B637-ECB3-4002-80F9-72504566BC3F}"/>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5" name="Text Box 37">
          <a:extLst>
            <a:ext uri="{FF2B5EF4-FFF2-40B4-BE49-F238E27FC236}">
              <a16:creationId xmlns:a16="http://schemas.microsoft.com/office/drawing/2014/main" id="{360A6740-1AFA-44BB-B556-F78154DC7AC3}"/>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6" name="Text Box 38">
          <a:extLst>
            <a:ext uri="{FF2B5EF4-FFF2-40B4-BE49-F238E27FC236}">
              <a16:creationId xmlns:a16="http://schemas.microsoft.com/office/drawing/2014/main" id="{951FE5C9-C015-4AE9-B3E9-BF4BB3FC86E2}"/>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37" name="Text Box 39">
          <a:extLst>
            <a:ext uri="{FF2B5EF4-FFF2-40B4-BE49-F238E27FC236}">
              <a16:creationId xmlns:a16="http://schemas.microsoft.com/office/drawing/2014/main" id="{388DFF53-63C6-485F-A497-93725A547845}"/>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38" name="Text Box 40">
          <a:extLst>
            <a:ext uri="{FF2B5EF4-FFF2-40B4-BE49-F238E27FC236}">
              <a16:creationId xmlns:a16="http://schemas.microsoft.com/office/drawing/2014/main" id="{876D4EA8-5B4D-4ADE-A350-9C56D335CA85}"/>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39" name="Text Box 41">
          <a:extLst>
            <a:ext uri="{FF2B5EF4-FFF2-40B4-BE49-F238E27FC236}">
              <a16:creationId xmlns:a16="http://schemas.microsoft.com/office/drawing/2014/main" id="{D1B905AF-3AD4-4CBE-90D9-EE68D7EFCD7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0" name="Text Box 42">
          <a:extLst>
            <a:ext uri="{FF2B5EF4-FFF2-40B4-BE49-F238E27FC236}">
              <a16:creationId xmlns:a16="http://schemas.microsoft.com/office/drawing/2014/main" id="{72D6D127-7ADA-459C-82AF-7C76325EFB1B}"/>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1" name="Text Box 43">
          <a:extLst>
            <a:ext uri="{FF2B5EF4-FFF2-40B4-BE49-F238E27FC236}">
              <a16:creationId xmlns:a16="http://schemas.microsoft.com/office/drawing/2014/main" id="{9C7D06D0-A532-49EF-99E2-3A5437EA96C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2" name="Text Box 44">
          <a:extLst>
            <a:ext uri="{FF2B5EF4-FFF2-40B4-BE49-F238E27FC236}">
              <a16:creationId xmlns:a16="http://schemas.microsoft.com/office/drawing/2014/main" id="{5EED2479-B05F-455F-914D-EC489D0894D8}"/>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3" name="Text Box 45">
          <a:extLst>
            <a:ext uri="{FF2B5EF4-FFF2-40B4-BE49-F238E27FC236}">
              <a16:creationId xmlns:a16="http://schemas.microsoft.com/office/drawing/2014/main" id="{136F5441-586C-4FE3-BC3A-F8BC783A9831}"/>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4" name="Text Box 46">
          <a:extLst>
            <a:ext uri="{FF2B5EF4-FFF2-40B4-BE49-F238E27FC236}">
              <a16:creationId xmlns:a16="http://schemas.microsoft.com/office/drawing/2014/main" id="{C22C3526-00E1-48FC-8B51-4F4C10432160}"/>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5" name="Text Box 47">
          <a:extLst>
            <a:ext uri="{FF2B5EF4-FFF2-40B4-BE49-F238E27FC236}">
              <a16:creationId xmlns:a16="http://schemas.microsoft.com/office/drawing/2014/main" id="{1DE7275A-7695-40A2-9503-F35E077BE32D}"/>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6" name="Text Box 48">
          <a:extLst>
            <a:ext uri="{FF2B5EF4-FFF2-40B4-BE49-F238E27FC236}">
              <a16:creationId xmlns:a16="http://schemas.microsoft.com/office/drawing/2014/main" id="{A01C9BF5-4090-479C-91A9-C67B5338D90B}"/>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7" name="Text Box 49">
          <a:extLst>
            <a:ext uri="{FF2B5EF4-FFF2-40B4-BE49-F238E27FC236}">
              <a16:creationId xmlns:a16="http://schemas.microsoft.com/office/drawing/2014/main" id="{D0B6D7EE-DD14-4E4E-B773-83109A6E5EC2}"/>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8" name="Text Box 50">
          <a:extLst>
            <a:ext uri="{FF2B5EF4-FFF2-40B4-BE49-F238E27FC236}">
              <a16:creationId xmlns:a16="http://schemas.microsoft.com/office/drawing/2014/main" id="{B3F37F6E-FD3E-45C3-B338-F4996DBD9A93}"/>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9" name="Text Box 51">
          <a:extLst>
            <a:ext uri="{FF2B5EF4-FFF2-40B4-BE49-F238E27FC236}">
              <a16:creationId xmlns:a16="http://schemas.microsoft.com/office/drawing/2014/main" id="{54D40A03-2A8D-46B5-8334-18C9BE1445C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0" name="Text Box 52">
          <a:extLst>
            <a:ext uri="{FF2B5EF4-FFF2-40B4-BE49-F238E27FC236}">
              <a16:creationId xmlns:a16="http://schemas.microsoft.com/office/drawing/2014/main" id="{040A09C7-4870-4D61-836E-999FB882322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1" name="Text Box 53">
          <a:extLst>
            <a:ext uri="{FF2B5EF4-FFF2-40B4-BE49-F238E27FC236}">
              <a16:creationId xmlns:a16="http://schemas.microsoft.com/office/drawing/2014/main" id="{6A222C0F-E92F-436C-B513-3877F4EAF3E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2" name="Text Box 54">
          <a:extLst>
            <a:ext uri="{FF2B5EF4-FFF2-40B4-BE49-F238E27FC236}">
              <a16:creationId xmlns:a16="http://schemas.microsoft.com/office/drawing/2014/main" id="{F5579584-BD6B-4A71-9BB3-FD135502D11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3" name="Text Box 55">
          <a:extLst>
            <a:ext uri="{FF2B5EF4-FFF2-40B4-BE49-F238E27FC236}">
              <a16:creationId xmlns:a16="http://schemas.microsoft.com/office/drawing/2014/main" id="{7BF41543-0B7B-46FC-A57C-118E0C5BBF3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 name="Text Box 56">
          <a:extLst>
            <a:ext uri="{FF2B5EF4-FFF2-40B4-BE49-F238E27FC236}">
              <a16:creationId xmlns:a16="http://schemas.microsoft.com/office/drawing/2014/main" id="{2C5F2856-9433-4CE7-8E07-46D990B9D39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55" name="Text Box 58">
          <a:extLst>
            <a:ext uri="{FF2B5EF4-FFF2-40B4-BE49-F238E27FC236}">
              <a16:creationId xmlns:a16="http://schemas.microsoft.com/office/drawing/2014/main" id="{116DB163-C5CA-4173-B376-663F801F2D1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6" name="Text Box 59">
          <a:extLst>
            <a:ext uri="{FF2B5EF4-FFF2-40B4-BE49-F238E27FC236}">
              <a16:creationId xmlns:a16="http://schemas.microsoft.com/office/drawing/2014/main" id="{B06704C1-6CE4-469A-9481-DA0733EC2EE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7" name="Text Box 60">
          <a:extLst>
            <a:ext uri="{FF2B5EF4-FFF2-40B4-BE49-F238E27FC236}">
              <a16:creationId xmlns:a16="http://schemas.microsoft.com/office/drawing/2014/main" id="{9D7B4BAA-2FE6-488E-BA5A-EDA1B9850C8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58" name="Text Box 61">
          <a:extLst>
            <a:ext uri="{FF2B5EF4-FFF2-40B4-BE49-F238E27FC236}">
              <a16:creationId xmlns:a16="http://schemas.microsoft.com/office/drawing/2014/main" id="{30D3C1C8-38CE-418E-A1BF-EC585DC12FB8}"/>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59" name="Text Box 62">
          <a:extLst>
            <a:ext uri="{FF2B5EF4-FFF2-40B4-BE49-F238E27FC236}">
              <a16:creationId xmlns:a16="http://schemas.microsoft.com/office/drawing/2014/main" id="{CEC71C66-375C-40DD-8C13-7BB34C0CF0E8}"/>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60" name="Text Box 63">
          <a:extLst>
            <a:ext uri="{FF2B5EF4-FFF2-40B4-BE49-F238E27FC236}">
              <a16:creationId xmlns:a16="http://schemas.microsoft.com/office/drawing/2014/main" id="{D1083556-02C8-4CBE-A8D8-04BA76FEFE93}"/>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1" name="Text Box 64">
          <a:extLst>
            <a:ext uri="{FF2B5EF4-FFF2-40B4-BE49-F238E27FC236}">
              <a16:creationId xmlns:a16="http://schemas.microsoft.com/office/drawing/2014/main" id="{0EEB6AA4-ED41-4145-9DCD-F3AE4A39BE7E}"/>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2" name="Text Box 65">
          <a:extLst>
            <a:ext uri="{FF2B5EF4-FFF2-40B4-BE49-F238E27FC236}">
              <a16:creationId xmlns:a16="http://schemas.microsoft.com/office/drawing/2014/main" id="{447E6BC0-5E76-497F-9AB2-80835B9833E0}"/>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3" name="Text Box 66">
          <a:extLst>
            <a:ext uri="{FF2B5EF4-FFF2-40B4-BE49-F238E27FC236}">
              <a16:creationId xmlns:a16="http://schemas.microsoft.com/office/drawing/2014/main" id="{DB2DE47C-D62E-42B2-B284-897E3E797509}"/>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4" name="Text Box 67">
          <a:extLst>
            <a:ext uri="{FF2B5EF4-FFF2-40B4-BE49-F238E27FC236}">
              <a16:creationId xmlns:a16="http://schemas.microsoft.com/office/drawing/2014/main" id="{79DF3D6C-F112-4DBE-AA98-28C27FD68C36}"/>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5" name="Text Box 68">
          <a:extLst>
            <a:ext uri="{FF2B5EF4-FFF2-40B4-BE49-F238E27FC236}">
              <a16:creationId xmlns:a16="http://schemas.microsoft.com/office/drawing/2014/main" id="{98ED3A32-F722-4224-827E-2C3F8F3D55E2}"/>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6" name="Text Box 69">
          <a:extLst>
            <a:ext uri="{FF2B5EF4-FFF2-40B4-BE49-F238E27FC236}">
              <a16:creationId xmlns:a16="http://schemas.microsoft.com/office/drawing/2014/main" id="{6214E4AD-DDD3-4506-B8A1-9FCC2820DB54}"/>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7" name="Text Box 70">
          <a:extLst>
            <a:ext uri="{FF2B5EF4-FFF2-40B4-BE49-F238E27FC236}">
              <a16:creationId xmlns:a16="http://schemas.microsoft.com/office/drawing/2014/main" id="{44DAEDBE-4D0D-4609-A9C0-ABD0130BA6E6}"/>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68" name="Text Box 71">
          <a:extLst>
            <a:ext uri="{FF2B5EF4-FFF2-40B4-BE49-F238E27FC236}">
              <a16:creationId xmlns:a16="http://schemas.microsoft.com/office/drawing/2014/main" id="{2FC415FC-0B06-45D3-AA0F-6EBD55B3C2A7}"/>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69" name="Text Box 72">
          <a:extLst>
            <a:ext uri="{FF2B5EF4-FFF2-40B4-BE49-F238E27FC236}">
              <a16:creationId xmlns:a16="http://schemas.microsoft.com/office/drawing/2014/main" id="{D776AF91-F0B9-46F2-A884-064229A70BE0}"/>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70" name="Text Box 73">
          <a:extLst>
            <a:ext uri="{FF2B5EF4-FFF2-40B4-BE49-F238E27FC236}">
              <a16:creationId xmlns:a16="http://schemas.microsoft.com/office/drawing/2014/main" id="{B87B94F1-9F5C-47FC-B7FF-32DB7B58542E}"/>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1" name="Text Box 74">
          <a:extLst>
            <a:ext uri="{FF2B5EF4-FFF2-40B4-BE49-F238E27FC236}">
              <a16:creationId xmlns:a16="http://schemas.microsoft.com/office/drawing/2014/main" id="{EB69AF55-FABF-46FF-BC6F-CF46F28874F5}"/>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72" name="Text Box 75">
          <a:extLst>
            <a:ext uri="{FF2B5EF4-FFF2-40B4-BE49-F238E27FC236}">
              <a16:creationId xmlns:a16="http://schemas.microsoft.com/office/drawing/2014/main" id="{6A606DA8-14E2-4BD1-8501-CFF960FDCC4F}"/>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3" name="Text Box 76">
          <a:extLst>
            <a:ext uri="{FF2B5EF4-FFF2-40B4-BE49-F238E27FC236}">
              <a16:creationId xmlns:a16="http://schemas.microsoft.com/office/drawing/2014/main" id="{4D735AD8-157A-4599-BC70-E10FBD6D7996}"/>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4" name="Text Box 77">
          <a:extLst>
            <a:ext uri="{FF2B5EF4-FFF2-40B4-BE49-F238E27FC236}">
              <a16:creationId xmlns:a16="http://schemas.microsoft.com/office/drawing/2014/main" id="{4A50AC61-F640-48BA-BBA1-EFA7F4251849}"/>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5" name="Text Box 78">
          <a:extLst>
            <a:ext uri="{FF2B5EF4-FFF2-40B4-BE49-F238E27FC236}">
              <a16:creationId xmlns:a16="http://schemas.microsoft.com/office/drawing/2014/main" id="{06D88F4B-D874-4229-86BF-12D9C1225E0F}"/>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76" name="Text Box 79">
          <a:extLst>
            <a:ext uri="{FF2B5EF4-FFF2-40B4-BE49-F238E27FC236}">
              <a16:creationId xmlns:a16="http://schemas.microsoft.com/office/drawing/2014/main" id="{95F4F715-ADB4-4479-B12E-2C5936213F43}"/>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7" name="Text Box 80">
          <a:extLst>
            <a:ext uri="{FF2B5EF4-FFF2-40B4-BE49-F238E27FC236}">
              <a16:creationId xmlns:a16="http://schemas.microsoft.com/office/drawing/2014/main" id="{BCC0AF54-272B-4468-B0E2-3021EBF74E2C}"/>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78" name="Text Box 81">
          <a:extLst>
            <a:ext uri="{FF2B5EF4-FFF2-40B4-BE49-F238E27FC236}">
              <a16:creationId xmlns:a16="http://schemas.microsoft.com/office/drawing/2014/main" id="{834132E6-8B41-4085-A52A-C2F6746B5E5F}"/>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9" name="Text Box 82">
          <a:extLst>
            <a:ext uri="{FF2B5EF4-FFF2-40B4-BE49-F238E27FC236}">
              <a16:creationId xmlns:a16="http://schemas.microsoft.com/office/drawing/2014/main" id="{39E0C193-BBBC-49ED-8AD0-B075C71DDC10}"/>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80" name="Text Box 83">
          <a:extLst>
            <a:ext uri="{FF2B5EF4-FFF2-40B4-BE49-F238E27FC236}">
              <a16:creationId xmlns:a16="http://schemas.microsoft.com/office/drawing/2014/main" id="{AEA805E2-6C46-4866-9A28-CCA9DABD06BE}"/>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81" name="Text Box 84">
          <a:extLst>
            <a:ext uri="{FF2B5EF4-FFF2-40B4-BE49-F238E27FC236}">
              <a16:creationId xmlns:a16="http://schemas.microsoft.com/office/drawing/2014/main" id="{F93000C9-77E8-49CC-A156-F77FBECA8DC0}"/>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2" name="Text Box 85">
          <a:extLst>
            <a:ext uri="{FF2B5EF4-FFF2-40B4-BE49-F238E27FC236}">
              <a16:creationId xmlns:a16="http://schemas.microsoft.com/office/drawing/2014/main" id="{0EF37360-963B-4981-A500-526407038F19}"/>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3" name="Text Box 86">
          <a:extLst>
            <a:ext uri="{FF2B5EF4-FFF2-40B4-BE49-F238E27FC236}">
              <a16:creationId xmlns:a16="http://schemas.microsoft.com/office/drawing/2014/main" id="{82F37F0F-4589-4796-9975-56C335EC9E69}"/>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4" name="Text Box 87">
          <a:extLst>
            <a:ext uri="{FF2B5EF4-FFF2-40B4-BE49-F238E27FC236}">
              <a16:creationId xmlns:a16="http://schemas.microsoft.com/office/drawing/2014/main" id="{ED262572-657E-4A45-81CF-3092014CF808}"/>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5" name="Text Box 88">
          <a:extLst>
            <a:ext uri="{FF2B5EF4-FFF2-40B4-BE49-F238E27FC236}">
              <a16:creationId xmlns:a16="http://schemas.microsoft.com/office/drawing/2014/main" id="{F1DB8297-DE26-4EAE-905F-964620B45673}"/>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6" name="Text Box 89">
          <a:extLst>
            <a:ext uri="{FF2B5EF4-FFF2-40B4-BE49-F238E27FC236}">
              <a16:creationId xmlns:a16="http://schemas.microsoft.com/office/drawing/2014/main" id="{FDF11611-D585-4608-974B-57A571A8A5F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7" name="Text Box 90">
          <a:extLst>
            <a:ext uri="{FF2B5EF4-FFF2-40B4-BE49-F238E27FC236}">
              <a16:creationId xmlns:a16="http://schemas.microsoft.com/office/drawing/2014/main" id="{D448D28F-C2C5-441D-A879-DA5B3177749D}"/>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8" name="Text Box 91">
          <a:extLst>
            <a:ext uri="{FF2B5EF4-FFF2-40B4-BE49-F238E27FC236}">
              <a16:creationId xmlns:a16="http://schemas.microsoft.com/office/drawing/2014/main" id="{A9E8C636-9060-49C1-9625-0DC2CE95907D}"/>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9" name="Text Box 92">
          <a:extLst>
            <a:ext uri="{FF2B5EF4-FFF2-40B4-BE49-F238E27FC236}">
              <a16:creationId xmlns:a16="http://schemas.microsoft.com/office/drawing/2014/main" id="{129243D7-50C5-40C1-B96E-FB98C5A0C0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0" name="Text Box 93">
          <a:extLst>
            <a:ext uri="{FF2B5EF4-FFF2-40B4-BE49-F238E27FC236}">
              <a16:creationId xmlns:a16="http://schemas.microsoft.com/office/drawing/2014/main" id="{27A450F6-CC61-4993-A6A3-AEB8FA44DBC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1" name="Text Box 94">
          <a:extLst>
            <a:ext uri="{FF2B5EF4-FFF2-40B4-BE49-F238E27FC236}">
              <a16:creationId xmlns:a16="http://schemas.microsoft.com/office/drawing/2014/main" id="{4D3A826D-5225-4C16-BF11-D70289AE248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2" name="Text Box 95">
          <a:extLst>
            <a:ext uri="{FF2B5EF4-FFF2-40B4-BE49-F238E27FC236}">
              <a16:creationId xmlns:a16="http://schemas.microsoft.com/office/drawing/2014/main" id="{3C1886FD-44BE-4088-A5ED-2B1C5F7C828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3" name="Text Box 96">
          <a:extLst>
            <a:ext uri="{FF2B5EF4-FFF2-40B4-BE49-F238E27FC236}">
              <a16:creationId xmlns:a16="http://schemas.microsoft.com/office/drawing/2014/main" id="{3F0FDE86-2EA4-4710-BF84-4A3E946C821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4" name="Text Box 97">
          <a:extLst>
            <a:ext uri="{FF2B5EF4-FFF2-40B4-BE49-F238E27FC236}">
              <a16:creationId xmlns:a16="http://schemas.microsoft.com/office/drawing/2014/main" id="{730136ED-48D6-447B-B204-182D82776A7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5" name="Text Box 98">
          <a:extLst>
            <a:ext uri="{FF2B5EF4-FFF2-40B4-BE49-F238E27FC236}">
              <a16:creationId xmlns:a16="http://schemas.microsoft.com/office/drawing/2014/main" id="{47A9576A-71E7-40EF-A91B-F5B1539CC4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6" name="Text Box 99">
          <a:extLst>
            <a:ext uri="{FF2B5EF4-FFF2-40B4-BE49-F238E27FC236}">
              <a16:creationId xmlns:a16="http://schemas.microsoft.com/office/drawing/2014/main" id="{A7228057-5670-4178-BB22-4F32B17B3A4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7" name="Text Box 100">
          <a:extLst>
            <a:ext uri="{FF2B5EF4-FFF2-40B4-BE49-F238E27FC236}">
              <a16:creationId xmlns:a16="http://schemas.microsoft.com/office/drawing/2014/main" id="{DB4F341C-2200-4E3C-A688-2241B558552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8" name="Text Box 101">
          <a:extLst>
            <a:ext uri="{FF2B5EF4-FFF2-40B4-BE49-F238E27FC236}">
              <a16:creationId xmlns:a16="http://schemas.microsoft.com/office/drawing/2014/main" id="{E92303DF-6422-467D-8B2F-AB538F4C189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9" name="Text Box 102">
          <a:extLst>
            <a:ext uri="{FF2B5EF4-FFF2-40B4-BE49-F238E27FC236}">
              <a16:creationId xmlns:a16="http://schemas.microsoft.com/office/drawing/2014/main" id="{A60A2BF1-E2D5-451B-8A81-4830795DEFC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00" name="Text Box 103">
          <a:extLst>
            <a:ext uri="{FF2B5EF4-FFF2-40B4-BE49-F238E27FC236}">
              <a16:creationId xmlns:a16="http://schemas.microsoft.com/office/drawing/2014/main" id="{6C78776C-8781-4EDB-BEA3-AFEB3486B1E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1" name="Text Box 104">
          <a:extLst>
            <a:ext uri="{FF2B5EF4-FFF2-40B4-BE49-F238E27FC236}">
              <a16:creationId xmlns:a16="http://schemas.microsoft.com/office/drawing/2014/main" id="{6C3E2147-9206-4339-8192-8AAC775E26F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2" name="Text Box 105">
          <a:extLst>
            <a:ext uri="{FF2B5EF4-FFF2-40B4-BE49-F238E27FC236}">
              <a16:creationId xmlns:a16="http://schemas.microsoft.com/office/drawing/2014/main" id="{8922E633-A968-4B3B-98EF-83D35C51957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3" name="Text Box 106">
          <a:extLst>
            <a:ext uri="{FF2B5EF4-FFF2-40B4-BE49-F238E27FC236}">
              <a16:creationId xmlns:a16="http://schemas.microsoft.com/office/drawing/2014/main" id="{3D3DB6FA-2430-4FE9-B435-5DF74F676DC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4" name="Text Box 107">
          <a:extLst>
            <a:ext uri="{FF2B5EF4-FFF2-40B4-BE49-F238E27FC236}">
              <a16:creationId xmlns:a16="http://schemas.microsoft.com/office/drawing/2014/main" id="{B01B44E0-B56C-4CDE-9BC5-56EB9214CF7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5" name="Text Box 108">
          <a:extLst>
            <a:ext uri="{FF2B5EF4-FFF2-40B4-BE49-F238E27FC236}">
              <a16:creationId xmlns:a16="http://schemas.microsoft.com/office/drawing/2014/main" id="{1F41363F-EB98-4CE9-B58C-791EF83836B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06" name="Text Box 109">
          <a:extLst>
            <a:ext uri="{FF2B5EF4-FFF2-40B4-BE49-F238E27FC236}">
              <a16:creationId xmlns:a16="http://schemas.microsoft.com/office/drawing/2014/main" id="{C37B05B7-F9B6-48D8-8EE8-4EFC0915CE7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7" name="Text Box 110">
          <a:extLst>
            <a:ext uri="{FF2B5EF4-FFF2-40B4-BE49-F238E27FC236}">
              <a16:creationId xmlns:a16="http://schemas.microsoft.com/office/drawing/2014/main" id="{53C91645-6455-4513-9222-F7E3E0F0E2A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8" name="Text Box 111">
          <a:extLst>
            <a:ext uri="{FF2B5EF4-FFF2-40B4-BE49-F238E27FC236}">
              <a16:creationId xmlns:a16="http://schemas.microsoft.com/office/drawing/2014/main" id="{9EE3A8A6-945C-403D-A4CF-CE9EF6DD7C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9" name="Text Box 112">
          <a:extLst>
            <a:ext uri="{FF2B5EF4-FFF2-40B4-BE49-F238E27FC236}">
              <a16:creationId xmlns:a16="http://schemas.microsoft.com/office/drawing/2014/main" id="{8BCB52F4-9F98-49D9-BE24-1543D767FF0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0" name="Text Box 113">
          <a:extLst>
            <a:ext uri="{FF2B5EF4-FFF2-40B4-BE49-F238E27FC236}">
              <a16:creationId xmlns:a16="http://schemas.microsoft.com/office/drawing/2014/main" id="{2531B6FF-1485-4EE5-A318-D58C6ECDC2C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1" name="Text Box 114">
          <a:extLst>
            <a:ext uri="{FF2B5EF4-FFF2-40B4-BE49-F238E27FC236}">
              <a16:creationId xmlns:a16="http://schemas.microsoft.com/office/drawing/2014/main" id="{3DA67356-EE27-46BF-ADE5-ECBA814DDCF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2" name="Text Box 115">
          <a:extLst>
            <a:ext uri="{FF2B5EF4-FFF2-40B4-BE49-F238E27FC236}">
              <a16:creationId xmlns:a16="http://schemas.microsoft.com/office/drawing/2014/main" id="{CF36A9B0-5167-4A0D-9F1B-D7F5789E497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3" name="Text Box 116">
          <a:extLst>
            <a:ext uri="{FF2B5EF4-FFF2-40B4-BE49-F238E27FC236}">
              <a16:creationId xmlns:a16="http://schemas.microsoft.com/office/drawing/2014/main" id="{9CBDD765-CEB3-479E-A677-70C039A91B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4" name="Text Box 117">
          <a:extLst>
            <a:ext uri="{FF2B5EF4-FFF2-40B4-BE49-F238E27FC236}">
              <a16:creationId xmlns:a16="http://schemas.microsoft.com/office/drawing/2014/main" id="{EB9F185B-9D61-4DAF-ACE1-0230D1774F4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5" name="Text Box 118">
          <a:extLst>
            <a:ext uri="{FF2B5EF4-FFF2-40B4-BE49-F238E27FC236}">
              <a16:creationId xmlns:a16="http://schemas.microsoft.com/office/drawing/2014/main" id="{C8503BBA-94F4-4F38-8324-F4079B7F7D3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6" name="Text Box 119">
          <a:extLst>
            <a:ext uri="{FF2B5EF4-FFF2-40B4-BE49-F238E27FC236}">
              <a16:creationId xmlns:a16="http://schemas.microsoft.com/office/drawing/2014/main" id="{42D49527-8F01-4505-A450-73032DA013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7" name="Text Box 120">
          <a:extLst>
            <a:ext uri="{FF2B5EF4-FFF2-40B4-BE49-F238E27FC236}">
              <a16:creationId xmlns:a16="http://schemas.microsoft.com/office/drawing/2014/main" id="{5F4F5EF1-FED3-4559-9B06-AFCAA5E371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8" name="Text Box 121">
          <a:extLst>
            <a:ext uri="{FF2B5EF4-FFF2-40B4-BE49-F238E27FC236}">
              <a16:creationId xmlns:a16="http://schemas.microsoft.com/office/drawing/2014/main" id="{152B987F-B374-449B-B223-D558E1AC103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19" name="Text Box 122">
          <a:extLst>
            <a:ext uri="{FF2B5EF4-FFF2-40B4-BE49-F238E27FC236}">
              <a16:creationId xmlns:a16="http://schemas.microsoft.com/office/drawing/2014/main" id="{E635BD4A-8C79-4505-AF42-024E296E2C0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20" name="Text Box 123">
          <a:extLst>
            <a:ext uri="{FF2B5EF4-FFF2-40B4-BE49-F238E27FC236}">
              <a16:creationId xmlns:a16="http://schemas.microsoft.com/office/drawing/2014/main" id="{E1687FCA-8079-4118-A5D6-384D5DE92E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121" name="Text Box 124">
          <a:extLst>
            <a:ext uri="{FF2B5EF4-FFF2-40B4-BE49-F238E27FC236}">
              <a16:creationId xmlns:a16="http://schemas.microsoft.com/office/drawing/2014/main" id="{3B1F2428-3E1E-401F-AFE2-663E87A16FCF}"/>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22" name="Text Box 125">
          <a:extLst>
            <a:ext uri="{FF2B5EF4-FFF2-40B4-BE49-F238E27FC236}">
              <a16:creationId xmlns:a16="http://schemas.microsoft.com/office/drawing/2014/main" id="{D30FD7A8-4418-43E1-9725-1CB66B846F9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23" name="Text Box 127">
          <a:extLst>
            <a:ext uri="{FF2B5EF4-FFF2-40B4-BE49-F238E27FC236}">
              <a16:creationId xmlns:a16="http://schemas.microsoft.com/office/drawing/2014/main" id="{C9F05C3B-0BA6-42E5-8EDB-EA261DDCCE2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124" name="Text Box 129">
          <a:extLst>
            <a:ext uri="{FF2B5EF4-FFF2-40B4-BE49-F238E27FC236}">
              <a16:creationId xmlns:a16="http://schemas.microsoft.com/office/drawing/2014/main" id="{923B99BA-67EF-44A1-B038-740CE03E185E}"/>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125" name="Text Box 132">
          <a:extLst>
            <a:ext uri="{FF2B5EF4-FFF2-40B4-BE49-F238E27FC236}">
              <a16:creationId xmlns:a16="http://schemas.microsoft.com/office/drawing/2014/main" id="{628FB7FD-DFBA-4D63-BEC1-610C6012E40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26" name="Text Box 133">
          <a:extLst>
            <a:ext uri="{FF2B5EF4-FFF2-40B4-BE49-F238E27FC236}">
              <a16:creationId xmlns:a16="http://schemas.microsoft.com/office/drawing/2014/main" id="{BBB16779-E950-4993-A449-EA75015F641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127" name="Text Box 134">
          <a:extLst>
            <a:ext uri="{FF2B5EF4-FFF2-40B4-BE49-F238E27FC236}">
              <a16:creationId xmlns:a16="http://schemas.microsoft.com/office/drawing/2014/main" id="{51271A86-84D8-4D94-9BB9-A745C1DF68C1}"/>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28" name="Text Box 135">
          <a:extLst>
            <a:ext uri="{FF2B5EF4-FFF2-40B4-BE49-F238E27FC236}">
              <a16:creationId xmlns:a16="http://schemas.microsoft.com/office/drawing/2014/main" id="{A1FB8A34-2AA6-4756-A9C3-E215D43A2F8C}"/>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xdr:from>
      <xdr:col>0</xdr:col>
      <xdr:colOff>28575</xdr:colOff>
      <xdr:row>3</xdr:row>
      <xdr:rowOff>19050</xdr:rowOff>
    </xdr:from>
    <xdr:to>
      <xdr:col>1</xdr:col>
      <xdr:colOff>0</xdr:colOff>
      <xdr:row>5</xdr:row>
      <xdr:rowOff>9525</xdr:rowOff>
    </xdr:to>
    <xdr:sp macro="" textlink="">
      <xdr:nvSpPr>
        <xdr:cNvPr id="129" name="Line 142">
          <a:extLst>
            <a:ext uri="{FF2B5EF4-FFF2-40B4-BE49-F238E27FC236}">
              <a16:creationId xmlns:a16="http://schemas.microsoft.com/office/drawing/2014/main" id="{CAB0A0BD-AF64-4972-ABC6-3BC0AF2A57AF}"/>
            </a:ext>
          </a:extLst>
        </xdr:cNvPr>
        <xdr:cNvSpPr>
          <a:spLocks noChangeShapeType="1"/>
        </xdr:cNvSpPr>
      </xdr:nvSpPr>
      <xdr:spPr bwMode="auto">
        <a:xfrm>
          <a:off x="28575" y="647700"/>
          <a:ext cx="600075" cy="552450"/>
        </a:xfrm>
        <a:prstGeom prst="line">
          <a:avLst/>
        </a:prstGeom>
        <a:noFill/>
        <a:ln w="9525">
          <a:solidFill>
            <a:srgbClr val="000000"/>
          </a:solidFill>
          <a:round/>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0" name="Text Box 143">
          <a:extLst>
            <a:ext uri="{FF2B5EF4-FFF2-40B4-BE49-F238E27FC236}">
              <a16:creationId xmlns:a16="http://schemas.microsoft.com/office/drawing/2014/main" id="{A09090A0-D7F7-4242-B982-A5F130CC37FD}"/>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1" name="Text Box 144">
          <a:extLst>
            <a:ext uri="{FF2B5EF4-FFF2-40B4-BE49-F238E27FC236}">
              <a16:creationId xmlns:a16="http://schemas.microsoft.com/office/drawing/2014/main" id="{B5006E97-A334-49FF-B8D4-308FD2DFBE0F}"/>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2" name="Text Box 145">
          <a:extLst>
            <a:ext uri="{FF2B5EF4-FFF2-40B4-BE49-F238E27FC236}">
              <a16:creationId xmlns:a16="http://schemas.microsoft.com/office/drawing/2014/main" id="{A4CBB6D4-AEE0-4E48-A053-5FC7979B62BD}"/>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3" name="Text Box 146">
          <a:extLst>
            <a:ext uri="{FF2B5EF4-FFF2-40B4-BE49-F238E27FC236}">
              <a16:creationId xmlns:a16="http://schemas.microsoft.com/office/drawing/2014/main" id="{B5E9BF46-5C9C-4403-A77D-B7997B892A4B}"/>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4" name="Text Box 147">
          <a:extLst>
            <a:ext uri="{FF2B5EF4-FFF2-40B4-BE49-F238E27FC236}">
              <a16:creationId xmlns:a16="http://schemas.microsoft.com/office/drawing/2014/main" id="{CCF9FD2F-F3AE-4FA8-A026-DA34BCF7F2E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5" name="Text Box 148">
          <a:extLst>
            <a:ext uri="{FF2B5EF4-FFF2-40B4-BE49-F238E27FC236}">
              <a16:creationId xmlns:a16="http://schemas.microsoft.com/office/drawing/2014/main" id="{512993BD-217D-430A-B488-B61543E2577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6" name="Text Box 149">
          <a:extLst>
            <a:ext uri="{FF2B5EF4-FFF2-40B4-BE49-F238E27FC236}">
              <a16:creationId xmlns:a16="http://schemas.microsoft.com/office/drawing/2014/main" id="{11FDA447-B324-4957-8FC2-69DA9DC754B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7" name="Text Box 150">
          <a:extLst>
            <a:ext uri="{FF2B5EF4-FFF2-40B4-BE49-F238E27FC236}">
              <a16:creationId xmlns:a16="http://schemas.microsoft.com/office/drawing/2014/main" id="{B353E40F-7FFE-47F4-8667-8A5B3BFB801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8" name="Text Box 151">
          <a:extLst>
            <a:ext uri="{FF2B5EF4-FFF2-40B4-BE49-F238E27FC236}">
              <a16:creationId xmlns:a16="http://schemas.microsoft.com/office/drawing/2014/main" id="{78866143-679A-497F-9767-C08AB952A66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9" name="Text Box 152">
          <a:extLst>
            <a:ext uri="{FF2B5EF4-FFF2-40B4-BE49-F238E27FC236}">
              <a16:creationId xmlns:a16="http://schemas.microsoft.com/office/drawing/2014/main" id="{A75CCDE2-5064-42F9-8CA7-2F04028BC2F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0" name="Text Box 153">
          <a:extLst>
            <a:ext uri="{FF2B5EF4-FFF2-40B4-BE49-F238E27FC236}">
              <a16:creationId xmlns:a16="http://schemas.microsoft.com/office/drawing/2014/main" id="{53AF5E9D-7048-4794-B402-BD3AF7078D9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1" name="Text Box 154">
          <a:extLst>
            <a:ext uri="{FF2B5EF4-FFF2-40B4-BE49-F238E27FC236}">
              <a16:creationId xmlns:a16="http://schemas.microsoft.com/office/drawing/2014/main" id="{0A6BB23F-F5E3-4D11-B033-61555B7B369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2" name="Text Box 155">
          <a:extLst>
            <a:ext uri="{FF2B5EF4-FFF2-40B4-BE49-F238E27FC236}">
              <a16:creationId xmlns:a16="http://schemas.microsoft.com/office/drawing/2014/main" id="{2EB8B2D3-8C0F-463F-BD72-6A9227247D5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3" name="Text Box 156">
          <a:extLst>
            <a:ext uri="{FF2B5EF4-FFF2-40B4-BE49-F238E27FC236}">
              <a16:creationId xmlns:a16="http://schemas.microsoft.com/office/drawing/2014/main" id="{C33037B3-685E-43C5-A4F8-2B4888AC678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4" name="Text Box 157">
          <a:extLst>
            <a:ext uri="{FF2B5EF4-FFF2-40B4-BE49-F238E27FC236}">
              <a16:creationId xmlns:a16="http://schemas.microsoft.com/office/drawing/2014/main" id="{0CE27993-C196-4988-A286-ECCC513C6C2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5" name="Text Box 158">
          <a:extLst>
            <a:ext uri="{FF2B5EF4-FFF2-40B4-BE49-F238E27FC236}">
              <a16:creationId xmlns:a16="http://schemas.microsoft.com/office/drawing/2014/main" id="{11EECB89-B9EA-4F07-8BB8-5BDCF33BE3A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6" name="Text Box 159">
          <a:extLst>
            <a:ext uri="{FF2B5EF4-FFF2-40B4-BE49-F238E27FC236}">
              <a16:creationId xmlns:a16="http://schemas.microsoft.com/office/drawing/2014/main" id="{BA83C58D-0C62-47C0-985D-EC084565002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7" name="Text Box 160">
          <a:extLst>
            <a:ext uri="{FF2B5EF4-FFF2-40B4-BE49-F238E27FC236}">
              <a16:creationId xmlns:a16="http://schemas.microsoft.com/office/drawing/2014/main" id="{32E0CC9A-35AB-4024-A61C-7C0CA99CC75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48" name="Text Box 162">
          <a:extLst>
            <a:ext uri="{FF2B5EF4-FFF2-40B4-BE49-F238E27FC236}">
              <a16:creationId xmlns:a16="http://schemas.microsoft.com/office/drawing/2014/main" id="{DE928BE2-73EF-4259-B879-29572977529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49" name="Text Box 163">
          <a:extLst>
            <a:ext uri="{FF2B5EF4-FFF2-40B4-BE49-F238E27FC236}">
              <a16:creationId xmlns:a16="http://schemas.microsoft.com/office/drawing/2014/main" id="{86748599-C8BC-4714-BCDA-C6970D8C8DF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0" name="Text Box 164">
          <a:extLst>
            <a:ext uri="{FF2B5EF4-FFF2-40B4-BE49-F238E27FC236}">
              <a16:creationId xmlns:a16="http://schemas.microsoft.com/office/drawing/2014/main" id="{CEAEA72C-1A76-4E5D-A43F-58D72328AEE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1" name="Text Box 165">
          <a:extLst>
            <a:ext uri="{FF2B5EF4-FFF2-40B4-BE49-F238E27FC236}">
              <a16:creationId xmlns:a16="http://schemas.microsoft.com/office/drawing/2014/main" id="{BA347E82-6CF9-4275-AA77-59980296865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2" name="Text Box 166">
          <a:extLst>
            <a:ext uri="{FF2B5EF4-FFF2-40B4-BE49-F238E27FC236}">
              <a16:creationId xmlns:a16="http://schemas.microsoft.com/office/drawing/2014/main" id="{2967FC54-5DB1-4899-9016-5F9A4BBEDC7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3" name="Text Box 167">
          <a:extLst>
            <a:ext uri="{FF2B5EF4-FFF2-40B4-BE49-F238E27FC236}">
              <a16:creationId xmlns:a16="http://schemas.microsoft.com/office/drawing/2014/main" id="{BB3C2172-07E1-4445-9AF2-C68102CEF3F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4" name="Text Box 168">
          <a:extLst>
            <a:ext uri="{FF2B5EF4-FFF2-40B4-BE49-F238E27FC236}">
              <a16:creationId xmlns:a16="http://schemas.microsoft.com/office/drawing/2014/main" id="{4649EBA7-B9EA-4481-9D3A-ACF8FD8FA58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5" name="Text Box 169">
          <a:extLst>
            <a:ext uri="{FF2B5EF4-FFF2-40B4-BE49-F238E27FC236}">
              <a16:creationId xmlns:a16="http://schemas.microsoft.com/office/drawing/2014/main" id="{65524A0F-04FC-418F-9686-1A315A5986E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6" name="Text Box 170">
          <a:extLst>
            <a:ext uri="{FF2B5EF4-FFF2-40B4-BE49-F238E27FC236}">
              <a16:creationId xmlns:a16="http://schemas.microsoft.com/office/drawing/2014/main" id="{E631B5CA-F534-4138-9971-153D9E051F4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7" name="Text Box 171">
          <a:extLst>
            <a:ext uri="{FF2B5EF4-FFF2-40B4-BE49-F238E27FC236}">
              <a16:creationId xmlns:a16="http://schemas.microsoft.com/office/drawing/2014/main" id="{F8E80BDB-62F8-448C-A17F-9A6F21A1A22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8" name="Text Box 172">
          <a:extLst>
            <a:ext uri="{FF2B5EF4-FFF2-40B4-BE49-F238E27FC236}">
              <a16:creationId xmlns:a16="http://schemas.microsoft.com/office/drawing/2014/main" id="{519017EA-8D7A-45EE-A862-AE5931AA2DF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9" name="Text Box 173">
          <a:extLst>
            <a:ext uri="{FF2B5EF4-FFF2-40B4-BE49-F238E27FC236}">
              <a16:creationId xmlns:a16="http://schemas.microsoft.com/office/drawing/2014/main" id="{B27C733F-9A67-40FC-9564-93D0088B862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0" name="Text Box 175">
          <a:extLst>
            <a:ext uri="{FF2B5EF4-FFF2-40B4-BE49-F238E27FC236}">
              <a16:creationId xmlns:a16="http://schemas.microsoft.com/office/drawing/2014/main" id="{38EE7E02-C6F0-4584-8C1B-F84B3044A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1" name="Text Box 176">
          <a:extLst>
            <a:ext uri="{FF2B5EF4-FFF2-40B4-BE49-F238E27FC236}">
              <a16:creationId xmlns:a16="http://schemas.microsoft.com/office/drawing/2014/main" id="{3D2609BD-8724-4A1F-8A19-8293C256059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2" name="Text Box 177">
          <a:extLst>
            <a:ext uri="{FF2B5EF4-FFF2-40B4-BE49-F238E27FC236}">
              <a16:creationId xmlns:a16="http://schemas.microsoft.com/office/drawing/2014/main" id="{8106C77F-6C09-464F-8FD9-BAEB9498BA6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3" name="Text Box 178">
          <a:extLst>
            <a:ext uri="{FF2B5EF4-FFF2-40B4-BE49-F238E27FC236}">
              <a16:creationId xmlns:a16="http://schemas.microsoft.com/office/drawing/2014/main" id="{6DFACE8F-67E2-4795-B34E-4CD7899D934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4" name="Text Box 179">
          <a:extLst>
            <a:ext uri="{FF2B5EF4-FFF2-40B4-BE49-F238E27FC236}">
              <a16:creationId xmlns:a16="http://schemas.microsoft.com/office/drawing/2014/main" id="{1FC91231-EEC2-4EAF-8CAA-0126050F509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5" name="Text Box 180">
          <a:extLst>
            <a:ext uri="{FF2B5EF4-FFF2-40B4-BE49-F238E27FC236}">
              <a16:creationId xmlns:a16="http://schemas.microsoft.com/office/drawing/2014/main" id="{B1707AC8-B30E-4B6A-BD0A-ED946CBFDD9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6" name="Text Box 181">
          <a:extLst>
            <a:ext uri="{FF2B5EF4-FFF2-40B4-BE49-F238E27FC236}">
              <a16:creationId xmlns:a16="http://schemas.microsoft.com/office/drawing/2014/main" id="{A5BFC719-D033-40C7-ACC0-824B5ECA56F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7" name="Text Box 182">
          <a:extLst>
            <a:ext uri="{FF2B5EF4-FFF2-40B4-BE49-F238E27FC236}">
              <a16:creationId xmlns:a16="http://schemas.microsoft.com/office/drawing/2014/main" id="{4C1A4F6B-020A-40F7-8DBE-D1D6A305210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8" name="Text Box 183">
          <a:extLst>
            <a:ext uri="{FF2B5EF4-FFF2-40B4-BE49-F238E27FC236}">
              <a16:creationId xmlns:a16="http://schemas.microsoft.com/office/drawing/2014/main" id="{8D7FFFE9-6DAB-4D28-A2AA-4A915AFF66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9" name="Text Box 184">
          <a:extLst>
            <a:ext uri="{FF2B5EF4-FFF2-40B4-BE49-F238E27FC236}">
              <a16:creationId xmlns:a16="http://schemas.microsoft.com/office/drawing/2014/main" id="{C86D3C9B-2A78-4B81-8FAD-8BFBA5471EA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170" name="Text Box 185">
          <a:extLst>
            <a:ext uri="{FF2B5EF4-FFF2-40B4-BE49-F238E27FC236}">
              <a16:creationId xmlns:a16="http://schemas.microsoft.com/office/drawing/2014/main" id="{DC7DED7E-248F-481C-A4C9-68E1A56B776F}"/>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1" name="Text Box 186">
          <a:extLst>
            <a:ext uri="{FF2B5EF4-FFF2-40B4-BE49-F238E27FC236}">
              <a16:creationId xmlns:a16="http://schemas.microsoft.com/office/drawing/2014/main" id="{B6DFB01A-47D4-4E2D-971F-33FA7707D83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2" name="Text Box 187">
          <a:extLst>
            <a:ext uri="{FF2B5EF4-FFF2-40B4-BE49-F238E27FC236}">
              <a16:creationId xmlns:a16="http://schemas.microsoft.com/office/drawing/2014/main" id="{7FDA23ED-BA81-4665-ADAF-F778931B5E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3" name="Text Box 188">
          <a:extLst>
            <a:ext uri="{FF2B5EF4-FFF2-40B4-BE49-F238E27FC236}">
              <a16:creationId xmlns:a16="http://schemas.microsoft.com/office/drawing/2014/main" id="{AE194BA7-4EEC-4A52-8452-15BC4870611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4" name="Text Box 189">
          <a:extLst>
            <a:ext uri="{FF2B5EF4-FFF2-40B4-BE49-F238E27FC236}">
              <a16:creationId xmlns:a16="http://schemas.microsoft.com/office/drawing/2014/main" id="{C9978055-E4F1-46A0-A77C-615014F2778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175" name="Text Box 190">
          <a:extLst>
            <a:ext uri="{FF2B5EF4-FFF2-40B4-BE49-F238E27FC236}">
              <a16:creationId xmlns:a16="http://schemas.microsoft.com/office/drawing/2014/main" id="{B0CE5B6F-948B-498A-94F4-3F123C6809E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76" name="Text Box 191">
          <a:extLst>
            <a:ext uri="{FF2B5EF4-FFF2-40B4-BE49-F238E27FC236}">
              <a16:creationId xmlns:a16="http://schemas.microsoft.com/office/drawing/2014/main" id="{1E4D8981-378C-4B89-AC89-D045447B106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77" name="Text Box 192">
          <a:extLst>
            <a:ext uri="{FF2B5EF4-FFF2-40B4-BE49-F238E27FC236}">
              <a16:creationId xmlns:a16="http://schemas.microsoft.com/office/drawing/2014/main" id="{D5DB6E70-1B70-4228-BA60-A6DB83F20E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78" name="Text Box 193">
          <a:extLst>
            <a:ext uri="{FF2B5EF4-FFF2-40B4-BE49-F238E27FC236}">
              <a16:creationId xmlns:a16="http://schemas.microsoft.com/office/drawing/2014/main" id="{02CCCAEF-1957-4690-983C-C537FEBEEA7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79" name="Text Box 194">
          <a:extLst>
            <a:ext uri="{FF2B5EF4-FFF2-40B4-BE49-F238E27FC236}">
              <a16:creationId xmlns:a16="http://schemas.microsoft.com/office/drawing/2014/main" id="{16E6377C-8306-4FE5-BD6B-D8FC6799D6C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0" name="Text Box 195">
          <a:extLst>
            <a:ext uri="{FF2B5EF4-FFF2-40B4-BE49-F238E27FC236}">
              <a16:creationId xmlns:a16="http://schemas.microsoft.com/office/drawing/2014/main" id="{201D09D0-7BB0-43C6-86D3-D1063C07B0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1" name="Text Box 196">
          <a:extLst>
            <a:ext uri="{FF2B5EF4-FFF2-40B4-BE49-F238E27FC236}">
              <a16:creationId xmlns:a16="http://schemas.microsoft.com/office/drawing/2014/main" id="{8A9343A7-BD8E-47EE-ADFA-BDC6F54507F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2" name="Text Box 197">
          <a:extLst>
            <a:ext uri="{FF2B5EF4-FFF2-40B4-BE49-F238E27FC236}">
              <a16:creationId xmlns:a16="http://schemas.microsoft.com/office/drawing/2014/main" id="{F5528752-2B1C-485B-AFAD-2AB4DE367E7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3" name="Text Box 198">
          <a:extLst>
            <a:ext uri="{FF2B5EF4-FFF2-40B4-BE49-F238E27FC236}">
              <a16:creationId xmlns:a16="http://schemas.microsoft.com/office/drawing/2014/main" id="{67EA64B6-54DD-42C2-9088-502EEE12F5C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4" name="Text Box 199">
          <a:extLst>
            <a:ext uri="{FF2B5EF4-FFF2-40B4-BE49-F238E27FC236}">
              <a16:creationId xmlns:a16="http://schemas.microsoft.com/office/drawing/2014/main" id="{6FE84BC4-6F6B-4F3C-9C02-B61F62719E3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5" name="Text Box 200">
          <a:extLst>
            <a:ext uri="{FF2B5EF4-FFF2-40B4-BE49-F238E27FC236}">
              <a16:creationId xmlns:a16="http://schemas.microsoft.com/office/drawing/2014/main" id="{1FB4FE14-845D-4781-A8DC-E0EE3BBF580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6" name="Text Box 201">
          <a:extLst>
            <a:ext uri="{FF2B5EF4-FFF2-40B4-BE49-F238E27FC236}">
              <a16:creationId xmlns:a16="http://schemas.microsoft.com/office/drawing/2014/main" id="{1E08899B-9084-4F83-B7BE-0A4F5D7789B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187" name="Text Box 202">
          <a:extLst>
            <a:ext uri="{FF2B5EF4-FFF2-40B4-BE49-F238E27FC236}">
              <a16:creationId xmlns:a16="http://schemas.microsoft.com/office/drawing/2014/main" id="{7C606A16-9B04-4D25-9112-A97FAE75E77E}"/>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88" name="Text Box 203">
          <a:extLst>
            <a:ext uri="{FF2B5EF4-FFF2-40B4-BE49-F238E27FC236}">
              <a16:creationId xmlns:a16="http://schemas.microsoft.com/office/drawing/2014/main" id="{F43D964B-A76C-4AB7-9321-91A2B30A20C4}"/>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89" name="Text Box 204">
          <a:extLst>
            <a:ext uri="{FF2B5EF4-FFF2-40B4-BE49-F238E27FC236}">
              <a16:creationId xmlns:a16="http://schemas.microsoft.com/office/drawing/2014/main" id="{CE66522C-AD14-4959-A2E2-57EB7AE98E4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0" name="Text Box 205">
          <a:extLst>
            <a:ext uri="{FF2B5EF4-FFF2-40B4-BE49-F238E27FC236}">
              <a16:creationId xmlns:a16="http://schemas.microsoft.com/office/drawing/2014/main" id="{0F2FE88D-206E-4487-8A4F-E1DBD90305A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1" name="Text Box 206">
          <a:extLst>
            <a:ext uri="{FF2B5EF4-FFF2-40B4-BE49-F238E27FC236}">
              <a16:creationId xmlns:a16="http://schemas.microsoft.com/office/drawing/2014/main" id="{3AB12125-86B8-4C4F-85A5-D461B19C02D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2" name="Text Box 207">
          <a:extLst>
            <a:ext uri="{FF2B5EF4-FFF2-40B4-BE49-F238E27FC236}">
              <a16:creationId xmlns:a16="http://schemas.microsoft.com/office/drawing/2014/main" id="{F6F5AD31-05A6-4E76-AD2A-676ECE96A49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3" name="Text Box 208">
          <a:extLst>
            <a:ext uri="{FF2B5EF4-FFF2-40B4-BE49-F238E27FC236}">
              <a16:creationId xmlns:a16="http://schemas.microsoft.com/office/drawing/2014/main" id="{5B657179-E2E4-4258-88C6-A1CDF4D9586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4" name="Text Box 209">
          <a:extLst>
            <a:ext uri="{FF2B5EF4-FFF2-40B4-BE49-F238E27FC236}">
              <a16:creationId xmlns:a16="http://schemas.microsoft.com/office/drawing/2014/main" id="{ABCD3233-93EE-44E1-8640-D8F360EB9A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5" name="Text Box 210">
          <a:extLst>
            <a:ext uri="{FF2B5EF4-FFF2-40B4-BE49-F238E27FC236}">
              <a16:creationId xmlns:a16="http://schemas.microsoft.com/office/drawing/2014/main" id="{77BA1AC0-CE00-4354-94E7-C9680CB21B6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6" name="Text Box 211">
          <a:extLst>
            <a:ext uri="{FF2B5EF4-FFF2-40B4-BE49-F238E27FC236}">
              <a16:creationId xmlns:a16="http://schemas.microsoft.com/office/drawing/2014/main" id="{33E9BC8B-2D30-4A6F-AFAA-11FB85B2859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7" name="Text Box 212">
          <a:extLst>
            <a:ext uri="{FF2B5EF4-FFF2-40B4-BE49-F238E27FC236}">
              <a16:creationId xmlns:a16="http://schemas.microsoft.com/office/drawing/2014/main" id="{E7829DAD-06E9-4135-8CF2-7B0B6F255D3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8" name="Text Box 213">
          <a:extLst>
            <a:ext uri="{FF2B5EF4-FFF2-40B4-BE49-F238E27FC236}">
              <a16:creationId xmlns:a16="http://schemas.microsoft.com/office/drawing/2014/main" id="{C9574C70-622A-4CA8-BC3A-2A712926557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9" name="Text Box 214">
          <a:extLst>
            <a:ext uri="{FF2B5EF4-FFF2-40B4-BE49-F238E27FC236}">
              <a16:creationId xmlns:a16="http://schemas.microsoft.com/office/drawing/2014/main" id="{72EAF71D-06FE-40AF-84C3-241970680A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0" name="Text Box 215">
          <a:extLst>
            <a:ext uri="{FF2B5EF4-FFF2-40B4-BE49-F238E27FC236}">
              <a16:creationId xmlns:a16="http://schemas.microsoft.com/office/drawing/2014/main" id="{BE480149-6B35-41BD-A17A-BB04FC8AE46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1" name="Text Box 217">
          <a:extLst>
            <a:ext uri="{FF2B5EF4-FFF2-40B4-BE49-F238E27FC236}">
              <a16:creationId xmlns:a16="http://schemas.microsoft.com/office/drawing/2014/main" id="{62BFA74D-A493-4E5A-8C54-A9095EA4DC1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2" name="Text Box 218">
          <a:extLst>
            <a:ext uri="{FF2B5EF4-FFF2-40B4-BE49-F238E27FC236}">
              <a16:creationId xmlns:a16="http://schemas.microsoft.com/office/drawing/2014/main" id="{623A0219-FEBA-4E3B-A4D8-7CF57ADB299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3" name="Text Box 219">
          <a:extLst>
            <a:ext uri="{FF2B5EF4-FFF2-40B4-BE49-F238E27FC236}">
              <a16:creationId xmlns:a16="http://schemas.microsoft.com/office/drawing/2014/main" id="{449DB737-DECE-4EB5-BDF2-95495BE5869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4" name="Text Box 220">
          <a:extLst>
            <a:ext uri="{FF2B5EF4-FFF2-40B4-BE49-F238E27FC236}">
              <a16:creationId xmlns:a16="http://schemas.microsoft.com/office/drawing/2014/main" id="{12917C19-E8C6-4A70-8794-5224CAD5959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5" name="Text Box 221">
          <a:extLst>
            <a:ext uri="{FF2B5EF4-FFF2-40B4-BE49-F238E27FC236}">
              <a16:creationId xmlns:a16="http://schemas.microsoft.com/office/drawing/2014/main" id="{59970972-C25B-4BC8-A399-41AEEC831C6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6" name="Text Box 222">
          <a:extLst>
            <a:ext uri="{FF2B5EF4-FFF2-40B4-BE49-F238E27FC236}">
              <a16:creationId xmlns:a16="http://schemas.microsoft.com/office/drawing/2014/main" id="{892057D0-35F7-416E-804F-1602C3FA47E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7" name="Text Box 223">
          <a:extLst>
            <a:ext uri="{FF2B5EF4-FFF2-40B4-BE49-F238E27FC236}">
              <a16:creationId xmlns:a16="http://schemas.microsoft.com/office/drawing/2014/main" id="{7EDC834E-7A9B-472E-8BFB-E7775FD01BE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8" name="Text Box 224">
          <a:extLst>
            <a:ext uri="{FF2B5EF4-FFF2-40B4-BE49-F238E27FC236}">
              <a16:creationId xmlns:a16="http://schemas.microsoft.com/office/drawing/2014/main" id="{3A1D2639-D1BF-4991-B024-902C0A5AEC9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9" name="Text Box 225">
          <a:extLst>
            <a:ext uri="{FF2B5EF4-FFF2-40B4-BE49-F238E27FC236}">
              <a16:creationId xmlns:a16="http://schemas.microsoft.com/office/drawing/2014/main" id="{9232ECA2-6837-4D4B-A4C8-3A52D4001EC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0" name="Text Box 226">
          <a:extLst>
            <a:ext uri="{FF2B5EF4-FFF2-40B4-BE49-F238E27FC236}">
              <a16:creationId xmlns:a16="http://schemas.microsoft.com/office/drawing/2014/main" id="{E2625DAA-0B49-4D43-A9C0-183F7A11D25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1" name="Text Box 227">
          <a:extLst>
            <a:ext uri="{FF2B5EF4-FFF2-40B4-BE49-F238E27FC236}">
              <a16:creationId xmlns:a16="http://schemas.microsoft.com/office/drawing/2014/main" id="{DB588EB3-7B6C-476C-BBEF-0A1AD1D1223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2" name="Text Box 228">
          <a:extLst>
            <a:ext uri="{FF2B5EF4-FFF2-40B4-BE49-F238E27FC236}">
              <a16:creationId xmlns:a16="http://schemas.microsoft.com/office/drawing/2014/main" id="{6FE7894F-C7A3-43BB-A880-68CA4728817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3" name="Text Box 230">
          <a:extLst>
            <a:ext uri="{FF2B5EF4-FFF2-40B4-BE49-F238E27FC236}">
              <a16:creationId xmlns:a16="http://schemas.microsoft.com/office/drawing/2014/main" id="{585EF479-206E-4BD1-8B56-CF3B8132F1C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4" name="Text Box 231">
          <a:extLst>
            <a:ext uri="{FF2B5EF4-FFF2-40B4-BE49-F238E27FC236}">
              <a16:creationId xmlns:a16="http://schemas.microsoft.com/office/drawing/2014/main" id="{DCD9084F-814C-44D4-BE71-77B55533E4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5" name="Text Box 232">
          <a:extLst>
            <a:ext uri="{FF2B5EF4-FFF2-40B4-BE49-F238E27FC236}">
              <a16:creationId xmlns:a16="http://schemas.microsoft.com/office/drawing/2014/main" id="{013641DE-038E-468F-A7C2-9B0DD282744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6" name="Text Box 233">
          <a:extLst>
            <a:ext uri="{FF2B5EF4-FFF2-40B4-BE49-F238E27FC236}">
              <a16:creationId xmlns:a16="http://schemas.microsoft.com/office/drawing/2014/main" id="{21F5201A-AC84-4D34-9F2F-CEAC1BAE52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7" name="Text Box 234">
          <a:extLst>
            <a:ext uri="{FF2B5EF4-FFF2-40B4-BE49-F238E27FC236}">
              <a16:creationId xmlns:a16="http://schemas.microsoft.com/office/drawing/2014/main" id="{FC5D05AB-2059-4057-97C2-5188D5DEBEE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8" name="Text Box 235">
          <a:extLst>
            <a:ext uri="{FF2B5EF4-FFF2-40B4-BE49-F238E27FC236}">
              <a16:creationId xmlns:a16="http://schemas.microsoft.com/office/drawing/2014/main" id="{8EB129F1-3A2B-4E2E-A13B-FA01CAD88AF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9" name="Text Box 236">
          <a:extLst>
            <a:ext uri="{FF2B5EF4-FFF2-40B4-BE49-F238E27FC236}">
              <a16:creationId xmlns:a16="http://schemas.microsoft.com/office/drawing/2014/main" id="{E4115CB2-9967-4E58-B88B-3EA0B8E10D1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0" name="Text Box 237">
          <a:extLst>
            <a:ext uri="{FF2B5EF4-FFF2-40B4-BE49-F238E27FC236}">
              <a16:creationId xmlns:a16="http://schemas.microsoft.com/office/drawing/2014/main" id="{BE8A99DF-A154-49D1-97D2-0ABE5D16B46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1" name="Text Box 238">
          <a:extLst>
            <a:ext uri="{FF2B5EF4-FFF2-40B4-BE49-F238E27FC236}">
              <a16:creationId xmlns:a16="http://schemas.microsoft.com/office/drawing/2014/main" id="{6C3CE9AA-C417-4CCF-921D-74719C8E4C3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2" name="Text Box 239">
          <a:extLst>
            <a:ext uri="{FF2B5EF4-FFF2-40B4-BE49-F238E27FC236}">
              <a16:creationId xmlns:a16="http://schemas.microsoft.com/office/drawing/2014/main" id="{0FD8AA56-254B-4841-8D92-9221C522858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3" name="Text Box 240">
          <a:extLst>
            <a:ext uri="{FF2B5EF4-FFF2-40B4-BE49-F238E27FC236}">
              <a16:creationId xmlns:a16="http://schemas.microsoft.com/office/drawing/2014/main" id="{E03E86EF-4519-4B37-88F3-43A164ECD14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4" name="Text Box 241">
          <a:extLst>
            <a:ext uri="{FF2B5EF4-FFF2-40B4-BE49-F238E27FC236}">
              <a16:creationId xmlns:a16="http://schemas.microsoft.com/office/drawing/2014/main" id="{27D3A484-9A25-4668-8B38-B07BEB4A6FF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5" name="Text Box 242">
          <a:extLst>
            <a:ext uri="{FF2B5EF4-FFF2-40B4-BE49-F238E27FC236}">
              <a16:creationId xmlns:a16="http://schemas.microsoft.com/office/drawing/2014/main" id="{9C4C7B73-5613-4344-B340-C629879E3BD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6" name="Text Box 243">
          <a:extLst>
            <a:ext uri="{FF2B5EF4-FFF2-40B4-BE49-F238E27FC236}">
              <a16:creationId xmlns:a16="http://schemas.microsoft.com/office/drawing/2014/main" id="{9368FF57-CA2E-48FD-BC77-D770BF47E7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7" name="Text Box 245">
          <a:extLst>
            <a:ext uri="{FF2B5EF4-FFF2-40B4-BE49-F238E27FC236}">
              <a16:creationId xmlns:a16="http://schemas.microsoft.com/office/drawing/2014/main" id="{19538F23-0BED-4407-80B1-3F3B85F990A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8" name="Text Box 246">
          <a:extLst>
            <a:ext uri="{FF2B5EF4-FFF2-40B4-BE49-F238E27FC236}">
              <a16:creationId xmlns:a16="http://schemas.microsoft.com/office/drawing/2014/main" id="{08E6E922-2118-4BF5-8581-14B19706BA3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9" name="Text Box 247">
          <a:extLst>
            <a:ext uri="{FF2B5EF4-FFF2-40B4-BE49-F238E27FC236}">
              <a16:creationId xmlns:a16="http://schemas.microsoft.com/office/drawing/2014/main" id="{550D9251-1613-472B-B64F-DE577668C93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0" name="Text Box 248">
          <a:extLst>
            <a:ext uri="{FF2B5EF4-FFF2-40B4-BE49-F238E27FC236}">
              <a16:creationId xmlns:a16="http://schemas.microsoft.com/office/drawing/2014/main" id="{CA56D867-DB41-4E3F-9620-48B6618B841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1" name="Text Box 249">
          <a:extLst>
            <a:ext uri="{FF2B5EF4-FFF2-40B4-BE49-F238E27FC236}">
              <a16:creationId xmlns:a16="http://schemas.microsoft.com/office/drawing/2014/main" id="{F497F7AD-2657-46E6-BE43-3AC252565F3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2" name="Text Box 250">
          <a:extLst>
            <a:ext uri="{FF2B5EF4-FFF2-40B4-BE49-F238E27FC236}">
              <a16:creationId xmlns:a16="http://schemas.microsoft.com/office/drawing/2014/main" id="{536C9878-1594-45CF-A8FC-6ECB529D73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3" name="Text Box 251">
          <a:extLst>
            <a:ext uri="{FF2B5EF4-FFF2-40B4-BE49-F238E27FC236}">
              <a16:creationId xmlns:a16="http://schemas.microsoft.com/office/drawing/2014/main" id="{C3E80FFA-04FA-44EB-B167-F9209E7BA38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4" name="Text Box 252">
          <a:extLst>
            <a:ext uri="{FF2B5EF4-FFF2-40B4-BE49-F238E27FC236}">
              <a16:creationId xmlns:a16="http://schemas.microsoft.com/office/drawing/2014/main" id="{37B48EDE-2C42-4378-8376-82E6F4920C4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5" name="Text Box 253">
          <a:extLst>
            <a:ext uri="{FF2B5EF4-FFF2-40B4-BE49-F238E27FC236}">
              <a16:creationId xmlns:a16="http://schemas.microsoft.com/office/drawing/2014/main" id="{3814327E-2C7E-4765-916F-B70B0E6853C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6" name="Text Box 254">
          <a:extLst>
            <a:ext uri="{FF2B5EF4-FFF2-40B4-BE49-F238E27FC236}">
              <a16:creationId xmlns:a16="http://schemas.microsoft.com/office/drawing/2014/main" id="{1AC073BC-2A78-457E-8D5A-170C2E96A07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7" name="Text Box 255">
          <a:extLst>
            <a:ext uri="{FF2B5EF4-FFF2-40B4-BE49-F238E27FC236}">
              <a16:creationId xmlns:a16="http://schemas.microsoft.com/office/drawing/2014/main" id="{28AE6F9A-1380-4AB0-84A9-63FF78EFE37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8" name="Text Box 256">
          <a:extLst>
            <a:ext uri="{FF2B5EF4-FFF2-40B4-BE49-F238E27FC236}">
              <a16:creationId xmlns:a16="http://schemas.microsoft.com/office/drawing/2014/main" id="{07C861EA-F36B-4BFC-9368-E25506A298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9" name="Text Box 257">
          <a:extLst>
            <a:ext uri="{FF2B5EF4-FFF2-40B4-BE49-F238E27FC236}">
              <a16:creationId xmlns:a16="http://schemas.microsoft.com/office/drawing/2014/main" id="{31FB093E-AA63-4C3A-9D75-22024C06309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40" name="Text Box 258">
          <a:extLst>
            <a:ext uri="{FF2B5EF4-FFF2-40B4-BE49-F238E27FC236}">
              <a16:creationId xmlns:a16="http://schemas.microsoft.com/office/drawing/2014/main" id="{A703274F-A07F-4952-8E45-79BC57A289F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1" name="Text Box 260">
          <a:extLst>
            <a:ext uri="{FF2B5EF4-FFF2-40B4-BE49-F238E27FC236}">
              <a16:creationId xmlns:a16="http://schemas.microsoft.com/office/drawing/2014/main" id="{842F3F2B-052A-4C31-961C-CED5A068C39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2" name="Text Box 261">
          <a:extLst>
            <a:ext uri="{FF2B5EF4-FFF2-40B4-BE49-F238E27FC236}">
              <a16:creationId xmlns:a16="http://schemas.microsoft.com/office/drawing/2014/main" id="{A0510026-A86B-48B1-87B9-4896D157E75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3" name="Text Box 262">
          <a:extLst>
            <a:ext uri="{FF2B5EF4-FFF2-40B4-BE49-F238E27FC236}">
              <a16:creationId xmlns:a16="http://schemas.microsoft.com/office/drawing/2014/main" id="{F80F338F-420F-4E65-A0C6-EC55DEBD48C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4" name="Text Box 263">
          <a:extLst>
            <a:ext uri="{FF2B5EF4-FFF2-40B4-BE49-F238E27FC236}">
              <a16:creationId xmlns:a16="http://schemas.microsoft.com/office/drawing/2014/main" id="{7CAB694C-6441-4E19-BA24-D52B6B02D86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5" name="Text Box 264">
          <a:extLst>
            <a:ext uri="{FF2B5EF4-FFF2-40B4-BE49-F238E27FC236}">
              <a16:creationId xmlns:a16="http://schemas.microsoft.com/office/drawing/2014/main" id="{9BD09728-56EF-4A7E-A1F3-DC3DD3CC03B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6" name="Text Box 265">
          <a:extLst>
            <a:ext uri="{FF2B5EF4-FFF2-40B4-BE49-F238E27FC236}">
              <a16:creationId xmlns:a16="http://schemas.microsoft.com/office/drawing/2014/main" id="{EB7AEA8C-A1D2-44ED-840A-024021FB47A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7" name="Text Box 266">
          <a:extLst>
            <a:ext uri="{FF2B5EF4-FFF2-40B4-BE49-F238E27FC236}">
              <a16:creationId xmlns:a16="http://schemas.microsoft.com/office/drawing/2014/main" id="{53A75949-6BF2-4189-AA8B-714E1382B55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8" name="Text Box 267">
          <a:extLst>
            <a:ext uri="{FF2B5EF4-FFF2-40B4-BE49-F238E27FC236}">
              <a16:creationId xmlns:a16="http://schemas.microsoft.com/office/drawing/2014/main" id="{BE90A7B5-7DE5-49A4-9EAF-C95E8DCAA51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9" name="Text Box 268">
          <a:extLst>
            <a:ext uri="{FF2B5EF4-FFF2-40B4-BE49-F238E27FC236}">
              <a16:creationId xmlns:a16="http://schemas.microsoft.com/office/drawing/2014/main" id="{5CECD436-72BE-4F65-A964-3263F5881BA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250" name="Text Box 269">
          <a:extLst>
            <a:ext uri="{FF2B5EF4-FFF2-40B4-BE49-F238E27FC236}">
              <a16:creationId xmlns:a16="http://schemas.microsoft.com/office/drawing/2014/main" id="{3D977074-C21F-4AAE-8B5A-B079AA578490}"/>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251" name="Text Box 270">
          <a:extLst>
            <a:ext uri="{FF2B5EF4-FFF2-40B4-BE49-F238E27FC236}">
              <a16:creationId xmlns:a16="http://schemas.microsoft.com/office/drawing/2014/main" id="{63386E30-B144-4E5C-A818-CC6F53DEB114}"/>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2" name="Text Box 271">
          <a:extLst>
            <a:ext uri="{FF2B5EF4-FFF2-40B4-BE49-F238E27FC236}">
              <a16:creationId xmlns:a16="http://schemas.microsoft.com/office/drawing/2014/main" id="{C80D5F43-2CFC-43F5-B0D8-16AD98EE2A9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3" name="Text Box 272">
          <a:extLst>
            <a:ext uri="{FF2B5EF4-FFF2-40B4-BE49-F238E27FC236}">
              <a16:creationId xmlns:a16="http://schemas.microsoft.com/office/drawing/2014/main" id="{8ABDF278-72BF-4F48-ABF4-FD3E3F1435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4" name="Text Box 273">
          <a:extLst>
            <a:ext uri="{FF2B5EF4-FFF2-40B4-BE49-F238E27FC236}">
              <a16:creationId xmlns:a16="http://schemas.microsoft.com/office/drawing/2014/main" id="{8A027927-732F-48AF-B42D-56624A44A92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5" name="Text Box 274">
          <a:extLst>
            <a:ext uri="{FF2B5EF4-FFF2-40B4-BE49-F238E27FC236}">
              <a16:creationId xmlns:a16="http://schemas.microsoft.com/office/drawing/2014/main" id="{A7CAA036-1CB0-4360-AB35-B1646A5DBC7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6" name="Text Box 275">
          <a:extLst>
            <a:ext uri="{FF2B5EF4-FFF2-40B4-BE49-F238E27FC236}">
              <a16:creationId xmlns:a16="http://schemas.microsoft.com/office/drawing/2014/main" id="{E2E2E361-252F-4905-A6F4-0AD774FB29D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7" name="Text Box 276">
          <a:extLst>
            <a:ext uri="{FF2B5EF4-FFF2-40B4-BE49-F238E27FC236}">
              <a16:creationId xmlns:a16="http://schemas.microsoft.com/office/drawing/2014/main" id="{F65A0AE7-4CA9-43EA-A85B-5C86C4AD95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8" name="Text Box 277">
          <a:extLst>
            <a:ext uri="{FF2B5EF4-FFF2-40B4-BE49-F238E27FC236}">
              <a16:creationId xmlns:a16="http://schemas.microsoft.com/office/drawing/2014/main" id="{7228481D-6C92-40B9-A45A-DA74B3B744C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9" name="Text Box 278">
          <a:extLst>
            <a:ext uri="{FF2B5EF4-FFF2-40B4-BE49-F238E27FC236}">
              <a16:creationId xmlns:a16="http://schemas.microsoft.com/office/drawing/2014/main" id="{1273D65A-02B4-4A73-A9F1-B103FE8FD91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60" name="Text Box 279">
          <a:extLst>
            <a:ext uri="{FF2B5EF4-FFF2-40B4-BE49-F238E27FC236}">
              <a16:creationId xmlns:a16="http://schemas.microsoft.com/office/drawing/2014/main" id="{AB91B6D9-386F-45E2-B5DE-C55C0777120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261" name="Text Box 280">
          <a:extLst>
            <a:ext uri="{FF2B5EF4-FFF2-40B4-BE49-F238E27FC236}">
              <a16:creationId xmlns:a16="http://schemas.microsoft.com/office/drawing/2014/main" id="{EAF4B607-E717-4973-A42B-10802AC006C8}"/>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262" name="Text Box 281">
          <a:extLst>
            <a:ext uri="{FF2B5EF4-FFF2-40B4-BE49-F238E27FC236}">
              <a16:creationId xmlns:a16="http://schemas.microsoft.com/office/drawing/2014/main" id="{DDF9E87C-0467-40C8-BF4E-B49A511F5931}"/>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263" name="Text Box 282">
          <a:extLst>
            <a:ext uri="{FF2B5EF4-FFF2-40B4-BE49-F238E27FC236}">
              <a16:creationId xmlns:a16="http://schemas.microsoft.com/office/drawing/2014/main" id="{16479674-BA82-479B-873D-48B96DC9368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264" name="Text Box 283">
          <a:extLst>
            <a:ext uri="{FF2B5EF4-FFF2-40B4-BE49-F238E27FC236}">
              <a16:creationId xmlns:a16="http://schemas.microsoft.com/office/drawing/2014/main" id="{97ABDB1E-FDFC-43F1-871D-56BB572AAE5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5" name="Text Box 284">
          <a:extLst>
            <a:ext uri="{FF2B5EF4-FFF2-40B4-BE49-F238E27FC236}">
              <a16:creationId xmlns:a16="http://schemas.microsoft.com/office/drawing/2014/main" id="{959AC82F-EEDE-41E7-AD93-2E1AD35015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6" name="Text Box 285">
          <a:extLst>
            <a:ext uri="{FF2B5EF4-FFF2-40B4-BE49-F238E27FC236}">
              <a16:creationId xmlns:a16="http://schemas.microsoft.com/office/drawing/2014/main" id="{644FB2BB-BAEC-4AA5-9ECB-48BE8C9E60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7" name="Text Box 286">
          <a:extLst>
            <a:ext uri="{FF2B5EF4-FFF2-40B4-BE49-F238E27FC236}">
              <a16:creationId xmlns:a16="http://schemas.microsoft.com/office/drawing/2014/main" id="{F63F6ACA-98DE-40BE-9F72-C888BDF0B90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8" name="Text Box 287">
          <a:extLst>
            <a:ext uri="{FF2B5EF4-FFF2-40B4-BE49-F238E27FC236}">
              <a16:creationId xmlns:a16="http://schemas.microsoft.com/office/drawing/2014/main" id="{B08B9AA3-02A0-4233-93BE-A3D9FDE0C26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269" name="Text Box 288">
          <a:extLst>
            <a:ext uri="{FF2B5EF4-FFF2-40B4-BE49-F238E27FC236}">
              <a16:creationId xmlns:a16="http://schemas.microsoft.com/office/drawing/2014/main" id="{F1D5DEFC-7B52-48EA-A30F-59145ECABC29}"/>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270" name="Text Box 289">
          <a:extLst>
            <a:ext uri="{FF2B5EF4-FFF2-40B4-BE49-F238E27FC236}">
              <a16:creationId xmlns:a16="http://schemas.microsoft.com/office/drawing/2014/main" id="{ADB09308-B5B8-47F2-AC95-B808794BECEC}"/>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1" name="Text Box 290">
          <a:extLst>
            <a:ext uri="{FF2B5EF4-FFF2-40B4-BE49-F238E27FC236}">
              <a16:creationId xmlns:a16="http://schemas.microsoft.com/office/drawing/2014/main" id="{43824D93-99E0-4F27-B0F8-2850299397A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2" name="Text Box 291">
          <a:extLst>
            <a:ext uri="{FF2B5EF4-FFF2-40B4-BE49-F238E27FC236}">
              <a16:creationId xmlns:a16="http://schemas.microsoft.com/office/drawing/2014/main" id="{BC358AB5-DA20-43ED-BDA4-A5A258D5C34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3" name="Text Box 292">
          <a:extLst>
            <a:ext uri="{FF2B5EF4-FFF2-40B4-BE49-F238E27FC236}">
              <a16:creationId xmlns:a16="http://schemas.microsoft.com/office/drawing/2014/main" id="{D3F04DE8-6B96-4AD6-A132-64479CA9B5E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4" name="Text Box 293">
          <a:extLst>
            <a:ext uri="{FF2B5EF4-FFF2-40B4-BE49-F238E27FC236}">
              <a16:creationId xmlns:a16="http://schemas.microsoft.com/office/drawing/2014/main" id="{8A730C50-8615-4D37-AA1D-6C5C6C816AC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275" name="Text Box 294">
          <a:extLst>
            <a:ext uri="{FF2B5EF4-FFF2-40B4-BE49-F238E27FC236}">
              <a16:creationId xmlns:a16="http://schemas.microsoft.com/office/drawing/2014/main" id="{6528162A-9055-40B6-AE4C-030138DBC891}"/>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276" name="Text Box 295">
          <a:extLst>
            <a:ext uri="{FF2B5EF4-FFF2-40B4-BE49-F238E27FC236}">
              <a16:creationId xmlns:a16="http://schemas.microsoft.com/office/drawing/2014/main" id="{A979886E-2882-43DF-8F4B-DC9A98BC01A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7" name="Text Box 296">
          <a:extLst>
            <a:ext uri="{FF2B5EF4-FFF2-40B4-BE49-F238E27FC236}">
              <a16:creationId xmlns:a16="http://schemas.microsoft.com/office/drawing/2014/main" id="{3BB528F3-F2BC-44EF-AB7C-4014112195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8" name="Text Box 297">
          <a:extLst>
            <a:ext uri="{FF2B5EF4-FFF2-40B4-BE49-F238E27FC236}">
              <a16:creationId xmlns:a16="http://schemas.microsoft.com/office/drawing/2014/main" id="{6961720B-D21C-45F9-A2B4-FAC06985FE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9" name="Text Box 298">
          <a:extLst>
            <a:ext uri="{FF2B5EF4-FFF2-40B4-BE49-F238E27FC236}">
              <a16:creationId xmlns:a16="http://schemas.microsoft.com/office/drawing/2014/main" id="{6D2A8A29-9816-4A7C-80AD-0B02F2DDA5A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0" name="Text Box 299">
          <a:extLst>
            <a:ext uri="{FF2B5EF4-FFF2-40B4-BE49-F238E27FC236}">
              <a16:creationId xmlns:a16="http://schemas.microsoft.com/office/drawing/2014/main" id="{DB24D48C-299E-4B99-AC13-4A29D59CC59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1" name="Text Box 300">
          <a:extLst>
            <a:ext uri="{FF2B5EF4-FFF2-40B4-BE49-F238E27FC236}">
              <a16:creationId xmlns:a16="http://schemas.microsoft.com/office/drawing/2014/main" id="{D0671348-9AF3-4D2E-89C4-4E5B773106D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2" name="Text Box 301">
          <a:extLst>
            <a:ext uri="{FF2B5EF4-FFF2-40B4-BE49-F238E27FC236}">
              <a16:creationId xmlns:a16="http://schemas.microsoft.com/office/drawing/2014/main" id="{FEAC78EF-62DF-481E-B4AE-65841DB8E38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3" name="Text Box 302">
          <a:extLst>
            <a:ext uri="{FF2B5EF4-FFF2-40B4-BE49-F238E27FC236}">
              <a16:creationId xmlns:a16="http://schemas.microsoft.com/office/drawing/2014/main" id="{C13B45CB-3BE4-4F38-B4A6-BF615643CA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4" name="Text Box 303">
          <a:extLst>
            <a:ext uri="{FF2B5EF4-FFF2-40B4-BE49-F238E27FC236}">
              <a16:creationId xmlns:a16="http://schemas.microsoft.com/office/drawing/2014/main" id="{9C599C00-5E57-43DC-AD76-D2AE70CDA08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5" name="Text Box 304">
          <a:extLst>
            <a:ext uri="{FF2B5EF4-FFF2-40B4-BE49-F238E27FC236}">
              <a16:creationId xmlns:a16="http://schemas.microsoft.com/office/drawing/2014/main" id="{9BA420B9-D6DF-46BF-A59E-937EF4CFA1D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6" name="Text Box 305">
          <a:extLst>
            <a:ext uri="{FF2B5EF4-FFF2-40B4-BE49-F238E27FC236}">
              <a16:creationId xmlns:a16="http://schemas.microsoft.com/office/drawing/2014/main" id="{AA1FF3E4-D967-4E83-A9A7-4766B1ED504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287" name="Text Box 306">
          <a:extLst>
            <a:ext uri="{FF2B5EF4-FFF2-40B4-BE49-F238E27FC236}">
              <a16:creationId xmlns:a16="http://schemas.microsoft.com/office/drawing/2014/main" id="{458484C0-F4CC-4BEF-929F-3147967BF0A0}"/>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8" name="Text Box 307">
          <a:extLst>
            <a:ext uri="{FF2B5EF4-FFF2-40B4-BE49-F238E27FC236}">
              <a16:creationId xmlns:a16="http://schemas.microsoft.com/office/drawing/2014/main" id="{DD15C4DD-CF49-4EB3-B4F6-55458147999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9" name="Text Box 308">
          <a:extLst>
            <a:ext uri="{FF2B5EF4-FFF2-40B4-BE49-F238E27FC236}">
              <a16:creationId xmlns:a16="http://schemas.microsoft.com/office/drawing/2014/main" id="{EA300F29-77CF-4F32-91C8-091E2E7B7E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0" name="Text Box 309">
          <a:extLst>
            <a:ext uri="{FF2B5EF4-FFF2-40B4-BE49-F238E27FC236}">
              <a16:creationId xmlns:a16="http://schemas.microsoft.com/office/drawing/2014/main" id="{0DFB1379-C763-4587-A606-BC75E108DAC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1" name="Text Box 310">
          <a:extLst>
            <a:ext uri="{FF2B5EF4-FFF2-40B4-BE49-F238E27FC236}">
              <a16:creationId xmlns:a16="http://schemas.microsoft.com/office/drawing/2014/main" id="{80320873-6BC5-4F3F-9CF1-29A40C04917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2" name="Text Box 311">
          <a:extLst>
            <a:ext uri="{FF2B5EF4-FFF2-40B4-BE49-F238E27FC236}">
              <a16:creationId xmlns:a16="http://schemas.microsoft.com/office/drawing/2014/main" id="{6E4F8E57-DCFF-4F47-AE09-8A07836D362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3" name="Text Box 312">
          <a:extLst>
            <a:ext uri="{FF2B5EF4-FFF2-40B4-BE49-F238E27FC236}">
              <a16:creationId xmlns:a16="http://schemas.microsoft.com/office/drawing/2014/main" id="{BC47CC8E-8907-4A4E-9702-074056E857D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4" name="Text Box 313">
          <a:extLst>
            <a:ext uri="{FF2B5EF4-FFF2-40B4-BE49-F238E27FC236}">
              <a16:creationId xmlns:a16="http://schemas.microsoft.com/office/drawing/2014/main" id="{83120986-50DB-4CA2-B852-F44F3E44E07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5" name="Text Box 314">
          <a:extLst>
            <a:ext uri="{FF2B5EF4-FFF2-40B4-BE49-F238E27FC236}">
              <a16:creationId xmlns:a16="http://schemas.microsoft.com/office/drawing/2014/main" id="{705B3C2B-6257-4F65-A1EF-169450C6685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6" name="Text Box 315">
          <a:extLst>
            <a:ext uri="{FF2B5EF4-FFF2-40B4-BE49-F238E27FC236}">
              <a16:creationId xmlns:a16="http://schemas.microsoft.com/office/drawing/2014/main" id="{B30FCAFB-7D7F-4794-9ED8-2E6A9878EAF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7" name="Text Box 316">
          <a:extLst>
            <a:ext uri="{FF2B5EF4-FFF2-40B4-BE49-F238E27FC236}">
              <a16:creationId xmlns:a16="http://schemas.microsoft.com/office/drawing/2014/main" id="{20194F71-C15B-4C17-8E1F-80D67FC9AFA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298" name="Text Box 317">
          <a:extLst>
            <a:ext uri="{FF2B5EF4-FFF2-40B4-BE49-F238E27FC236}">
              <a16:creationId xmlns:a16="http://schemas.microsoft.com/office/drawing/2014/main" id="{ABD744BE-5D43-4807-B1EB-1065765E39D9}"/>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99" name="Text Box 318">
          <a:extLst>
            <a:ext uri="{FF2B5EF4-FFF2-40B4-BE49-F238E27FC236}">
              <a16:creationId xmlns:a16="http://schemas.microsoft.com/office/drawing/2014/main" id="{0C66348B-A86B-459D-BD1E-F39B14C4E67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0" name="Text Box 319">
          <a:extLst>
            <a:ext uri="{FF2B5EF4-FFF2-40B4-BE49-F238E27FC236}">
              <a16:creationId xmlns:a16="http://schemas.microsoft.com/office/drawing/2014/main" id="{F52721DD-60BE-4FA9-B8E5-36677E8DAD7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1" name="Text Box 320">
          <a:extLst>
            <a:ext uri="{FF2B5EF4-FFF2-40B4-BE49-F238E27FC236}">
              <a16:creationId xmlns:a16="http://schemas.microsoft.com/office/drawing/2014/main" id="{9A7B89E5-9B0A-4AAB-A22C-A6BD7250CD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2" name="Text Box 321">
          <a:extLst>
            <a:ext uri="{FF2B5EF4-FFF2-40B4-BE49-F238E27FC236}">
              <a16:creationId xmlns:a16="http://schemas.microsoft.com/office/drawing/2014/main" id="{0485091E-B21B-437F-9FBF-5C85AA97DE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303" name="Text Box 322">
          <a:extLst>
            <a:ext uri="{FF2B5EF4-FFF2-40B4-BE49-F238E27FC236}">
              <a16:creationId xmlns:a16="http://schemas.microsoft.com/office/drawing/2014/main" id="{AC23F929-1F70-4F74-89FB-085A3380F897}"/>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304" name="Text Box 323">
          <a:extLst>
            <a:ext uri="{FF2B5EF4-FFF2-40B4-BE49-F238E27FC236}">
              <a16:creationId xmlns:a16="http://schemas.microsoft.com/office/drawing/2014/main" id="{06BE906D-5C12-44B3-A61B-3ED99955F18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5" name="Text Box 324">
          <a:extLst>
            <a:ext uri="{FF2B5EF4-FFF2-40B4-BE49-F238E27FC236}">
              <a16:creationId xmlns:a16="http://schemas.microsoft.com/office/drawing/2014/main" id="{AB8BF2E8-F199-43CE-B54D-C9C81D5BCE1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6" name="Text Box 325">
          <a:extLst>
            <a:ext uri="{FF2B5EF4-FFF2-40B4-BE49-F238E27FC236}">
              <a16:creationId xmlns:a16="http://schemas.microsoft.com/office/drawing/2014/main" id="{43AEFA6D-B813-4CB5-AF79-CC4D24ABD70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7" name="Text Box 326">
          <a:extLst>
            <a:ext uri="{FF2B5EF4-FFF2-40B4-BE49-F238E27FC236}">
              <a16:creationId xmlns:a16="http://schemas.microsoft.com/office/drawing/2014/main" id="{DF7638AF-D8BD-4548-A1A1-97C8EA9CA7F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8" name="Text Box 327">
          <a:extLst>
            <a:ext uri="{FF2B5EF4-FFF2-40B4-BE49-F238E27FC236}">
              <a16:creationId xmlns:a16="http://schemas.microsoft.com/office/drawing/2014/main" id="{A62D66A1-3D59-48A9-A0AC-36161AF52E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309" name="Text Box 328">
          <a:extLst>
            <a:ext uri="{FF2B5EF4-FFF2-40B4-BE49-F238E27FC236}">
              <a16:creationId xmlns:a16="http://schemas.microsoft.com/office/drawing/2014/main" id="{59B7954A-A5FD-4475-BE41-4F174DE937CD}"/>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310" name="Text Box 329">
          <a:extLst>
            <a:ext uri="{FF2B5EF4-FFF2-40B4-BE49-F238E27FC236}">
              <a16:creationId xmlns:a16="http://schemas.microsoft.com/office/drawing/2014/main" id="{FEA03DD9-7F7C-4A0C-A721-F6CDF475609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1" name="Text Box 330">
          <a:extLst>
            <a:ext uri="{FF2B5EF4-FFF2-40B4-BE49-F238E27FC236}">
              <a16:creationId xmlns:a16="http://schemas.microsoft.com/office/drawing/2014/main" id="{1682717E-AB20-477C-9815-5AEFEDF5D47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2" name="Text Box 331">
          <a:extLst>
            <a:ext uri="{FF2B5EF4-FFF2-40B4-BE49-F238E27FC236}">
              <a16:creationId xmlns:a16="http://schemas.microsoft.com/office/drawing/2014/main" id="{BB319E00-0F1C-452B-9CE7-2EBCBB135F6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3" name="Text Box 332">
          <a:extLst>
            <a:ext uri="{FF2B5EF4-FFF2-40B4-BE49-F238E27FC236}">
              <a16:creationId xmlns:a16="http://schemas.microsoft.com/office/drawing/2014/main" id="{EB1B028A-D249-424F-8E9A-B44EFD8A33A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4" name="Text Box 333">
          <a:extLst>
            <a:ext uri="{FF2B5EF4-FFF2-40B4-BE49-F238E27FC236}">
              <a16:creationId xmlns:a16="http://schemas.microsoft.com/office/drawing/2014/main" id="{7AF7F686-6484-4CC0-9FD8-55020605A8C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5" name="Text Box 334">
          <a:extLst>
            <a:ext uri="{FF2B5EF4-FFF2-40B4-BE49-F238E27FC236}">
              <a16:creationId xmlns:a16="http://schemas.microsoft.com/office/drawing/2014/main" id="{A3231B76-52B7-49B8-922B-925CC64307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6" name="Text Box 335">
          <a:extLst>
            <a:ext uri="{FF2B5EF4-FFF2-40B4-BE49-F238E27FC236}">
              <a16:creationId xmlns:a16="http://schemas.microsoft.com/office/drawing/2014/main" id="{5D56EF76-FCE2-4D37-A0A4-72510D785EB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7" name="Text Box 336">
          <a:extLst>
            <a:ext uri="{FF2B5EF4-FFF2-40B4-BE49-F238E27FC236}">
              <a16:creationId xmlns:a16="http://schemas.microsoft.com/office/drawing/2014/main" id="{B1D5E880-8208-479D-B980-3714933CBEB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8" name="Text Box 337">
          <a:extLst>
            <a:ext uri="{FF2B5EF4-FFF2-40B4-BE49-F238E27FC236}">
              <a16:creationId xmlns:a16="http://schemas.microsoft.com/office/drawing/2014/main" id="{D8AE810C-4857-4337-87C8-7290E207E5D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9" name="Text Box 338">
          <a:extLst>
            <a:ext uri="{FF2B5EF4-FFF2-40B4-BE49-F238E27FC236}">
              <a16:creationId xmlns:a16="http://schemas.microsoft.com/office/drawing/2014/main" id="{070882DB-A08D-4EAE-B87C-3FC5338AE6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0" name="Text Box 339">
          <a:extLst>
            <a:ext uri="{FF2B5EF4-FFF2-40B4-BE49-F238E27FC236}">
              <a16:creationId xmlns:a16="http://schemas.microsoft.com/office/drawing/2014/main" id="{57EB71AB-CC29-45B7-BD6D-F73BC9BBE3F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21" name="Text Box 340">
          <a:extLst>
            <a:ext uri="{FF2B5EF4-FFF2-40B4-BE49-F238E27FC236}">
              <a16:creationId xmlns:a16="http://schemas.microsoft.com/office/drawing/2014/main" id="{B9C13088-93D0-49F8-8A21-AFD46A2A827B}"/>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2" name="Text Box 341">
          <a:extLst>
            <a:ext uri="{FF2B5EF4-FFF2-40B4-BE49-F238E27FC236}">
              <a16:creationId xmlns:a16="http://schemas.microsoft.com/office/drawing/2014/main" id="{69BF957D-6787-418F-8D36-FED6A51D793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3" name="Text Box 342">
          <a:extLst>
            <a:ext uri="{FF2B5EF4-FFF2-40B4-BE49-F238E27FC236}">
              <a16:creationId xmlns:a16="http://schemas.microsoft.com/office/drawing/2014/main" id="{0A5839B6-ED81-45AD-A6AD-287C24893A3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4" name="Text Box 343">
          <a:extLst>
            <a:ext uri="{FF2B5EF4-FFF2-40B4-BE49-F238E27FC236}">
              <a16:creationId xmlns:a16="http://schemas.microsoft.com/office/drawing/2014/main" id="{23A0A981-482D-4657-B9DC-8A4EFC70109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5" name="Text Box 344">
          <a:extLst>
            <a:ext uri="{FF2B5EF4-FFF2-40B4-BE49-F238E27FC236}">
              <a16:creationId xmlns:a16="http://schemas.microsoft.com/office/drawing/2014/main" id="{9C6A616D-DCD4-4A3D-A7E0-E5DBFB64A20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6" name="Text Box 345">
          <a:extLst>
            <a:ext uri="{FF2B5EF4-FFF2-40B4-BE49-F238E27FC236}">
              <a16:creationId xmlns:a16="http://schemas.microsoft.com/office/drawing/2014/main" id="{E701F6B3-328F-4CB7-BF20-FD4268F1B4F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7" name="Text Box 346">
          <a:extLst>
            <a:ext uri="{FF2B5EF4-FFF2-40B4-BE49-F238E27FC236}">
              <a16:creationId xmlns:a16="http://schemas.microsoft.com/office/drawing/2014/main" id="{4A10A3C2-6ACD-436E-93AB-FF590F91B40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8" name="Text Box 347">
          <a:extLst>
            <a:ext uri="{FF2B5EF4-FFF2-40B4-BE49-F238E27FC236}">
              <a16:creationId xmlns:a16="http://schemas.microsoft.com/office/drawing/2014/main" id="{72687B25-F53F-474C-92D3-EDD6DE7337B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9" name="Text Box 348">
          <a:extLst>
            <a:ext uri="{FF2B5EF4-FFF2-40B4-BE49-F238E27FC236}">
              <a16:creationId xmlns:a16="http://schemas.microsoft.com/office/drawing/2014/main" id="{15592C4D-508B-42D3-8519-BBFE11E15F4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0" name="Text Box 349">
          <a:extLst>
            <a:ext uri="{FF2B5EF4-FFF2-40B4-BE49-F238E27FC236}">
              <a16:creationId xmlns:a16="http://schemas.microsoft.com/office/drawing/2014/main" id="{98E3F7F3-FB67-45AE-86B0-3C747AB258E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1" name="Text Box 350">
          <a:extLst>
            <a:ext uri="{FF2B5EF4-FFF2-40B4-BE49-F238E27FC236}">
              <a16:creationId xmlns:a16="http://schemas.microsoft.com/office/drawing/2014/main" id="{ACF2E565-44D5-4938-9F87-6B3475B1876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32" name="Text Box 351">
          <a:extLst>
            <a:ext uri="{FF2B5EF4-FFF2-40B4-BE49-F238E27FC236}">
              <a16:creationId xmlns:a16="http://schemas.microsoft.com/office/drawing/2014/main" id="{274D1B25-E205-4AE1-BEE0-702FDACA8E80}"/>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3" name="Text Box 352">
          <a:extLst>
            <a:ext uri="{FF2B5EF4-FFF2-40B4-BE49-F238E27FC236}">
              <a16:creationId xmlns:a16="http://schemas.microsoft.com/office/drawing/2014/main" id="{05E49B00-CAD5-41E4-BAB1-BADF9DFC96A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4" name="Text Box 353">
          <a:extLst>
            <a:ext uri="{FF2B5EF4-FFF2-40B4-BE49-F238E27FC236}">
              <a16:creationId xmlns:a16="http://schemas.microsoft.com/office/drawing/2014/main" id="{3D4F5F9F-C5DB-4CB4-9DC0-B3E7AD3538A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5" name="Text Box 354">
          <a:extLst>
            <a:ext uri="{FF2B5EF4-FFF2-40B4-BE49-F238E27FC236}">
              <a16:creationId xmlns:a16="http://schemas.microsoft.com/office/drawing/2014/main" id="{7156DCB7-7392-4403-B374-C180013496C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6" name="Text Box 355">
          <a:extLst>
            <a:ext uri="{FF2B5EF4-FFF2-40B4-BE49-F238E27FC236}">
              <a16:creationId xmlns:a16="http://schemas.microsoft.com/office/drawing/2014/main" id="{617DF89C-0761-4073-8046-1EAE496CA83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7" name="Text Box 356">
          <a:extLst>
            <a:ext uri="{FF2B5EF4-FFF2-40B4-BE49-F238E27FC236}">
              <a16:creationId xmlns:a16="http://schemas.microsoft.com/office/drawing/2014/main" id="{8B87B670-B9F5-4285-931F-6AA772AA9C9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8" name="Text Box 357">
          <a:extLst>
            <a:ext uri="{FF2B5EF4-FFF2-40B4-BE49-F238E27FC236}">
              <a16:creationId xmlns:a16="http://schemas.microsoft.com/office/drawing/2014/main" id="{C11F202A-F552-4E9C-A2EE-099D4605136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9" name="Text Box 358">
          <a:extLst>
            <a:ext uri="{FF2B5EF4-FFF2-40B4-BE49-F238E27FC236}">
              <a16:creationId xmlns:a16="http://schemas.microsoft.com/office/drawing/2014/main" id="{13B1F2EA-3CE8-480C-9346-46AB3AE4D36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0" name="Text Box 359">
          <a:extLst>
            <a:ext uri="{FF2B5EF4-FFF2-40B4-BE49-F238E27FC236}">
              <a16:creationId xmlns:a16="http://schemas.microsoft.com/office/drawing/2014/main" id="{DCBBC47C-44ED-449B-9E3C-8AEB92D9E5F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1" name="Text Box 360">
          <a:extLst>
            <a:ext uri="{FF2B5EF4-FFF2-40B4-BE49-F238E27FC236}">
              <a16:creationId xmlns:a16="http://schemas.microsoft.com/office/drawing/2014/main" id="{B98E33A7-EC15-4C58-BFCE-10709DEC3ED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2" name="Text Box 361">
          <a:extLst>
            <a:ext uri="{FF2B5EF4-FFF2-40B4-BE49-F238E27FC236}">
              <a16:creationId xmlns:a16="http://schemas.microsoft.com/office/drawing/2014/main" id="{9274F4AB-1797-405F-91AB-6D5599B150C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43" name="Text Box 362">
          <a:extLst>
            <a:ext uri="{FF2B5EF4-FFF2-40B4-BE49-F238E27FC236}">
              <a16:creationId xmlns:a16="http://schemas.microsoft.com/office/drawing/2014/main" id="{35156638-7EE3-4D66-BE54-A06E1F35FD28}"/>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4" name="Text Box 363">
          <a:extLst>
            <a:ext uri="{FF2B5EF4-FFF2-40B4-BE49-F238E27FC236}">
              <a16:creationId xmlns:a16="http://schemas.microsoft.com/office/drawing/2014/main" id="{C7320CAC-D0DC-4719-AF2D-331E93305CF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5" name="Text Box 364">
          <a:extLst>
            <a:ext uri="{FF2B5EF4-FFF2-40B4-BE49-F238E27FC236}">
              <a16:creationId xmlns:a16="http://schemas.microsoft.com/office/drawing/2014/main" id="{E508ECF9-1A7A-4B85-BAA9-F570ED5B9B5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6" name="Text Box 365">
          <a:extLst>
            <a:ext uri="{FF2B5EF4-FFF2-40B4-BE49-F238E27FC236}">
              <a16:creationId xmlns:a16="http://schemas.microsoft.com/office/drawing/2014/main" id="{1CB4A188-3115-4D23-8941-65715DA2CC0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7" name="Text Box 366">
          <a:extLst>
            <a:ext uri="{FF2B5EF4-FFF2-40B4-BE49-F238E27FC236}">
              <a16:creationId xmlns:a16="http://schemas.microsoft.com/office/drawing/2014/main" id="{E260E582-08D4-4713-B04B-E593F8066AB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8" name="Text Box 367">
          <a:extLst>
            <a:ext uri="{FF2B5EF4-FFF2-40B4-BE49-F238E27FC236}">
              <a16:creationId xmlns:a16="http://schemas.microsoft.com/office/drawing/2014/main" id="{AC58E535-F237-4A78-BB13-8F324D5C317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9" name="Text Box 368">
          <a:extLst>
            <a:ext uri="{FF2B5EF4-FFF2-40B4-BE49-F238E27FC236}">
              <a16:creationId xmlns:a16="http://schemas.microsoft.com/office/drawing/2014/main" id="{E3D75857-3770-48ED-9ACB-FF41858DD0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0" name="Text Box 369">
          <a:extLst>
            <a:ext uri="{FF2B5EF4-FFF2-40B4-BE49-F238E27FC236}">
              <a16:creationId xmlns:a16="http://schemas.microsoft.com/office/drawing/2014/main" id="{96D27401-609E-460B-9B12-2E7A3252795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1" name="Text Box 370">
          <a:extLst>
            <a:ext uri="{FF2B5EF4-FFF2-40B4-BE49-F238E27FC236}">
              <a16:creationId xmlns:a16="http://schemas.microsoft.com/office/drawing/2014/main" id="{5F32F6FE-D6A9-489D-872E-8D47D75B90C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2" name="Text Box 371">
          <a:extLst>
            <a:ext uri="{FF2B5EF4-FFF2-40B4-BE49-F238E27FC236}">
              <a16:creationId xmlns:a16="http://schemas.microsoft.com/office/drawing/2014/main" id="{7210BAAE-E5D1-4F51-AC55-B10CA24C908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3" name="Text Box 372">
          <a:extLst>
            <a:ext uri="{FF2B5EF4-FFF2-40B4-BE49-F238E27FC236}">
              <a16:creationId xmlns:a16="http://schemas.microsoft.com/office/drawing/2014/main" id="{0B745B0A-3ED2-4DC6-8250-ADA6E08A06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54" name="Text Box 373">
          <a:extLst>
            <a:ext uri="{FF2B5EF4-FFF2-40B4-BE49-F238E27FC236}">
              <a16:creationId xmlns:a16="http://schemas.microsoft.com/office/drawing/2014/main" id="{A73EBA7B-D2F4-480A-A9E1-12ADC1D83559}"/>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5" name="Text Box 374">
          <a:extLst>
            <a:ext uri="{FF2B5EF4-FFF2-40B4-BE49-F238E27FC236}">
              <a16:creationId xmlns:a16="http://schemas.microsoft.com/office/drawing/2014/main" id="{FBF9AC68-E354-4009-8018-C003748C855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6" name="Text Box 375">
          <a:extLst>
            <a:ext uri="{FF2B5EF4-FFF2-40B4-BE49-F238E27FC236}">
              <a16:creationId xmlns:a16="http://schemas.microsoft.com/office/drawing/2014/main" id="{ABF2AADC-E3BF-4460-AB7E-C4B5E5DE14B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7" name="Text Box 376">
          <a:extLst>
            <a:ext uri="{FF2B5EF4-FFF2-40B4-BE49-F238E27FC236}">
              <a16:creationId xmlns:a16="http://schemas.microsoft.com/office/drawing/2014/main" id="{BDA396FA-BB6E-48F4-B3CB-202C05D9F21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8" name="Text Box 377">
          <a:extLst>
            <a:ext uri="{FF2B5EF4-FFF2-40B4-BE49-F238E27FC236}">
              <a16:creationId xmlns:a16="http://schemas.microsoft.com/office/drawing/2014/main" id="{805CD665-E683-4F97-8025-59CB54629F0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59" name="Text Box 378">
          <a:extLst>
            <a:ext uri="{FF2B5EF4-FFF2-40B4-BE49-F238E27FC236}">
              <a16:creationId xmlns:a16="http://schemas.microsoft.com/office/drawing/2014/main" id="{22B9B480-2172-4166-8139-7DA56E73177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0" name="Text Box 379">
          <a:extLst>
            <a:ext uri="{FF2B5EF4-FFF2-40B4-BE49-F238E27FC236}">
              <a16:creationId xmlns:a16="http://schemas.microsoft.com/office/drawing/2014/main" id="{926AC65D-D460-421B-91DB-FDBDB6E5E3E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1" name="Text Box 380">
          <a:extLst>
            <a:ext uri="{FF2B5EF4-FFF2-40B4-BE49-F238E27FC236}">
              <a16:creationId xmlns:a16="http://schemas.microsoft.com/office/drawing/2014/main" id="{48596750-0FA2-4604-88FD-51CCFBAA200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2" name="Text Box 381">
          <a:extLst>
            <a:ext uri="{FF2B5EF4-FFF2-40B4-BE49-F238E27FC236}">
              <a16:creationId xmlns:a16="http://schemas.microsoft.com/office/drawing/2014/main" id="{DCEB38DC-8F1D-4FA7-85BF-611CE343DA7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3" name="Text Box 382">
          <a:extLst>
            <a:ext uri="{FF2B5EF4-FFF2-40B4-BE49-F238E27FC236}">
              <a16:creationId xmlns:a16="http://schemas.microsoft.com/office/drawing/2014/main" id="{A2F9303B-61E9-4200-A428-2F20E8E0B2D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4" name="Text Box 383">
          <a:extLst>
            <a:ext uri="{FF2B5EF4-FFF2-40B4-BE49-F238E27FC236}">
              <a16:creationId xmlns:a16="http://schemas.microsoft.com/office/drawing/2014/main" id="{AD7C8075-AEE3-481F-8093-2D76A76274E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5" name="Text Box 384">
          <a:extLst>
            <a:ext uri="{FF2B5EF4-FFF2-40B4-BE49-F238E27FC236}">
              <a16:creationId xmlns:a16="http://schemas.microsoft.com/office/drawing/2014/main" id="{B4CE6BC7-DC93-45E4-97EC-1A7D4DEF0B4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6" name="Text Box 385">
          <a:extLst>
            <a:ext uri="{FF2B5EF4-FFF2-40B4-BE49-F238E27FC236}">
              <a16:creationId xmlns:a16="http://schemas.microsoft.com/office/drawing/2014/main" id="{02665069-D088-405A-9F49-CD5BDF7A59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7" name="Text Box 386">
          <a:extLst>
            <a:ext uri="{FF2B5EF4-FFF2-40B4-BE49-F238E27FC236}">
              <a16:creationId xmlns:a16="http://schemas.microsoft.com/office/drawing/2014/main" id="{FFF26660-C414-40F2-AD7F-8791639C1A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8" name="Text Box 387">
          <a:extLst>
            <a:ext uri="{FF2B5EF4-FFF2-40B4-BE49-F238E27FC236}">
              <a16:creationId xmlns:a16="http://schemas.microsoft.com/office/drawing/2014/main" id="{527434CD-0157-4C20-A50A-4A0B9BA9F85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9" name="Text Box 388">
          <a:extLst>
            <a:ext uri="{FF2B5EF4-FFF2-40B4-BE49-F238E27FC236}">
              <a16:creationId xmlns:a16="http://schemas.microsoft.com/office/drawing/2014/main" id="{353707C5-560B-4ED9-9274-E7B9292B9C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0" name="Text Box 389">
          <a:extLst>
            <a:ext uri="{FF2B5EF4-FFF2-40B4-BE49-F238E27FC236}">
              <a16:creationId xmlns:a16="http://schemas.microsoft.com/office/drawing/2014/main" id="{7A297CD5-F1D0-4A7D-8FD3-771D108ADDD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1" name="Text Box 390">
          <a:extLst>
            <a:ext uri="{FF2B5EF4-FFF2-40B4-BE49-F238E27FC236}">
              <a16:creationId xmlns:a16="http://schemas.microsoft.com/office/drawing/2014/main" id="{0A61CD78-D68C-4145-B97B-FC052DB0B59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2" name="Text Box 391">
          <a:extLst>
            <a:ext uri="{FF2B5EF4-FFF2-40B4-BE49-F238E27FC236}">
              <a16:creationId xmlns:a16="http://schemas.microsoft.com/office/drawing/2014/main" id="{D46230CF-B498-4E15-A7A9-F2B924B47CD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3" name="Text Box 393">
          <a:extLst>
            <a:ext uri="{FF2B5EF4-FFF2-40B4-BE49-F238E27FC236}">
              <a16:creationId xmlns:a16="http://schemas.microsoft.com/office/drawing/2014/main" id="{F85C777B-0412-44AB-B4BD-3D9FE0CD171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4" name="Text Box 394">
          <a:extLst>
            <a:ext uri="{FF2B5EF4-FFF2-40B4-BE49-F238E27FC236}">
              <a16:creationId xmlns:a16="http://schemas.microsoft.com/office/drawing/2014/main" id="{AE49D14B-7023-4F4F-97D0-DAAF17A253B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5" name="Text Box 395">
          <a:extLst>
            <a:ext uri="{FF2B5EF4-FFF2-40B4-BE49-F238E27FC236}">
              <a16:creationId xmlns:a16="http://schemas.microsoft.com/office/drawing/2014/main" id="{F0337EBC-4DD1-40D3-B9F1-1E31702A98A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6" name="Text Box 396">
          <a:extLst>
            <a:ext uri="{FF2B5EF4-FFF2-40B4-BE49-F238E27FC236}">
              <a16:creationId xmlns:a16="http://schemas.microsoft.com/office/drawing/2014/main" id="{EDB482BC-AD0F-4856-8177-C0FD6A08179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7" name="Text Box 397">
          <a:extLst>
            <a:ext uri="{FF2B5EF4-FFF2-40B4-BE49-F238E27FC236}">
              <a16:creationId xmlns:a16="http://schemas.microsoft.com/office/drawing/2014/main" id="{D2FB8727-E1D8-45DF-BCFA-D2FDFDB231F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8" name="Text Box 398">
          <a:extLst>
            <a:ext uri="{FF2B5EF4-FFF2-40B4-BE49-F238E27FC236}">
              <a16:creationId xmlns:a16="http://schemas.microsoft.com/office/drawing/2014/main" id="{76F36E03-B6B8-4213-BDDA-57842F670BD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9" name="Text Box 399">
          <a:extLst>
            <a:ext uri="{FF2B5EF4-FFF2-40B4-BE49-F238E27FC236}">
              <a16:creationId xmlns:a16="http://schemas.microsoft.com/office/drawing/2014/main" id="{FFCCB3C9-C4D3-4D82-97C0-8AFA626CB0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0" name="Text Box 400">
          <a:extLst>
            <a:ext uri="{FF2B5EF4-FFF2-40B4-BE49-F238E27FC236}">
              <a16:creationId xmlns:a16="http://schemas.microsoft.com/office/drawing/2014/main" id="{23F97DD7-DE68-4C27-A2A3-1BE219EC30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1" name="Text Box 401">
          <a:extLst>
            <a:ext uri="{FF2B5EF4-FFF2-40B4-BE49-F238E27FC236}">
              <a16:creationId xmlns:a16="http://schemas.microsoft.com/office/drawing/2014/main" id="{36C45263-3BDF-4C19-97BA-11C87FD1E30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2" name="Text Box 402">
          <a:extLst>
            <a:ext uri="{FF2B5EF4-FFF2-40B4-BE49-F238E27FC236}">
              <a16:creationId xmlns:a16="http://schemas.microsoft.com/office/drawing/2014/main" id="{4CBB02C2-6662-4716-A817-C4D73BED9C7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3" name="Text Box 403">
          <a:extLst>
            <a:ext uri="{FF2B5EF4-FFF2-40B4-BE49-F238E27FC236}">
              <a16:creationId xmlns:a16="http://schemas.microsoft.com/office/drawing/2014/main" id="{B94E9B4C-2DD7-44FA-AC76-873E547032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4" name="Text Box 404">
          <a:extLst>
            <a:ext uri="{FF2B5EF4-FFF2-40B4-BE49-F238E27FC236}">
              <a16:creationId xmlns:a16="http://schemas.microsoft.com/office/drawing/2014/main" id="{203B6CC4-D459-4C51-B43A-808292558E8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5" name="Text Box 405">
          <a:extLst>
            <a:ext uri="{FF2B5EF4-FFF2-40B4-BE49-F238E27FC236}">
              <a16:creationId xmlns:a16="http://schemas.microsoft.com/office/drawing/2014/main" id="{05EF03AB-31DB-446E-A5BC-3C32930FB18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6" name="Text Box 406">
          <a:extLst>
            <a:ext uri="{FF2B5EF4-FFF2-40B4-BE49-F238E27FC236}">
              <a16:creationId xmlns:a16="http://schemas.microsoft.com/office/drawing/2014/main" id="{3ED18313-46D9-42E2-BF1D-53D3C050599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7" name="Text Box 408">
          <a:extLst>
            <a:ext uri="{FF2B5EF4-FFF2-40B4-BE49-F238E27FC236}">
              <a16:creationId xmlns:a16="http://schemas.microsoft.com/office/drawing/2014/main" id="{69F30B5E-8A74-4ACB-B65A-86A7997B5CA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8" name="Text Box 409">
          <a:extLst>
            <a:ext uri="{FF2B5EF4-FFF2-40B4-BE49-F238E27FC236}">
              <a16:creationId xmlns:a16="http://schemas.microsoft.com/office/drawing/2014/main" id="{4847E3EA-864F-4024-AE74-C1253ECD5E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9" name="Text Box 410">
          <a:extLst>
            <a:ext uri="{FF2B5EF4-FFF2-40B4-BE49-F238E27FC236}">
              <a16:creationId xmlns:a16="http://schemas.microsoft.com/office/drawing/2014/main" id="{BC2D4442-0989-4520-9189-FCC5E06DA00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0" name="Text Box 411">
          <a:extLst>
            <a:ext uri="{FF2B5EF4-FFF2-40B4-BE49-F238E27FC236}">
              <a16:creationId xmlns:a16="http://schemas.microsoft.com/office/drawing/2014/main" id="{095D7832-1226-45C0-B082-46A57E96D88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1" name="Text Box 412">
          <a:extLst>
            <a:ext uri="{FF2B5EF4-FFF2-40B4-BE49-F238E27FC236}">
              <a16:creationId xmlns:a16="http://schemas.microsoft.com/office/drawing/2014/main" id="{667867D7-20D5-4CE6-A46E-0769360E897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2" name="Text Box 413">
          <a:extLst>
            <a:ext uri="{FF2B5EF4-FFF2-40B4-BE49-F238E27FC236}">
              <a16:creationId xmlns:a16="http://schemas.microsoft.com/office/drawing/2014/main" id="{0D55A990-187F-43D2-ABD6-0153F3FF799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3" name="Text Box 414">
          <a:extLst>
            <a:ext uri="{FF2B5EF4-FFF2-40B4-BE49-F238E27FC236}">
              <a16:creationId xmlns:a16="http://schemas.microsoft.com/office/drawing/2014/main" id="{02EBF747-0F00-4B49-86E9-8AC71F31255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4" name="Text Box 415">
          <a:extLst>
            <a:ext uri="{FF2B5EF4-FFF2-40B4-BE49-F238E27FC236}">
              <a16:creationId xmlns:a16="http://schemas.microsoft.com/office/drawing/2014/main" id="{5DC63ECB-6B9C-4DA0-A6D4-8A519C4784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5" name="Text Box 416">
          <a:extLst>
            <a:ext uri="{FF2B5EF4-FFF2-40B4-BE49-F238E27FC236}">
              <a16:creationId xmlns:a16="http://schemas.microsoft.com/office/drawing/2014/main" id="{37E38750-3F88-409C-BE6F-A32C8EFC45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6" name="Text Box 417">
          <a:extLst>
            <a:ext uri="{FF2B5EF4-FFF2-40B4-BE49-F238E27FC236}">
              <a16:creationId xmlns:a16="http://schemas.microsoft.com/office/drawing/2014/main" id="{E99A0F1F-F0D8-46F9-9223-365A19DD43A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7" name="Text Box 418">
          <a:extLst>
            <a:ext uri="{FF2B5EF4-FFF2-40B4-BE49-F238E27FC236}">
              <a16:creationId xmlns:a16="http://schemas.microsoft.com/office/drawing/2014/main" id="{F957B33E-DBCC-41D1-930E-F91B4A15268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8" name="Text Box 419">
          <a:extLst>
            <a:ext uri="{FF2B5EF4-FFF2-40B4-BE49-F238E27FC236}">
              <a16:creationId xmlns:a16="http://schemas.microsoft.com/office/drawing/2014/main" id="{91EDC2A7-A341-4FFA-9AB3-FF4967A4A04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9" name="Text Box 420">
          <a:extLst>
            <a:ext uri="{FF2B5EF4-FFF2-40B4-BE49-F238E27FC236}">
              <a16:creationId xmlns:a16="http://schemas.microsoft.com/office/drawing/2014/main" id="{81B9B45C-3D85-4010-9A1E-5DBD450B04D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0" name="Text Box 421">
          <a:extLst>
            <a:ext uri="{FF2B5EF4-FFF2-40B4-BE49-F238E27FC236}">
              <a16:creationId xmlns:a16="http://schemas.microsoft.com/office/drawing/2014/main" id="{3173E9F3-4138-4FFE-8BF7-9362EE55148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1" name="Text Box 423">
          <a:extLst>
            <a:ext uri="{FF2B5EF4-FFF2-40B4-BE49-F238E27FC236}">
              <a16:creationId xmlns:a16="http://schemas.microsoft.com/office/drawing/2014/main" id="{E0B0BDC6-3BD8-4FF1-8FD2-046864EFE5F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2" name="Text Box 424">
          <a:extLst>
            <a:ext uri="{FF2B5EF4-FFF2-40B4-BE49-F238E27FC236}">
              <a16:creationId xmlns:a16="http://schemas.microsoft.com/office/drawing/2014/main" id="{868AE97C-E33C-42DF-9634-EC231537EF7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3" name="Text Box 425">
          <a:extLst>
            <a:ext uri="{FF2B5EF4-FFF2-40B4-BE49-F238E27FC236}">
              <a16:creationId xmlns:a16="http://schemas.microsoft.com/office/drawing/2014/main" id="{2A1B2971-33B1-44DD-BA4F-1A29E9C9FF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4" name="Text Box 426">
          <a:extLst>
            <a:ext uri="{FF2B5EF4-FFF2-40B4-BE49-F238E27FC236}">
              <a16:creationId xmlns:a16="http://schemas.microsoft.com/office/drawing/2014/main" id="{F63936AB-E857-477C-B345-FAB2E05EF1F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5" name="Text Box 427">
          <a:extLst>
            <a:ext uri="{FF2B5EF4-FFF2-40B4-BE49-F238E27FC236}">
              <a16:creationId xmlns:a16="http://schemas.microsoft.com/office/drawing/2014/main" id="{0AA04C21-C2B3-4F49-A5F5-B815DB299D5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6" name="Text Box 428">
          <a:extLst>
            <a:ext uri="{FF2B5EF4-FFF2-40B4-BE49-F238E27FC236}">
              <a16:creationId xmlns:a16="http://schemas.microsoft.com/office/drawing/2014/main" id="{F26F352D-B003-4D30-9372-0BD96AF2F86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7" name="Text Box 429">
          <a:extLst>
            <a:ext uri="{FF2B5EF4-FFF2-40B4-BE49-F238E27FC236}">
              <a16:creationId xmlns:a16="http://schemas.microsoft.com/office/drawing/2014/main" id="{A9A87E71-A6BA-4668-81A3-E7DE4E15341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8" name="Text Box 430">
          <a:extLst>
            <a:ext uri="{FF2B5EF4-FFF2-40B4-BE49-F238E27FC236}">
              <a16:creationId xmlns:a16="http://schemas.microsoft.com/office/drawing/2014/main" id="{81A8DE26-F8EB-4A4F-84D0-95698F9D04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9" name="Text Box 431">
          <a:extLst>
            <a:ext uri="{FF2B5EF4-FFF2-40B4-BE49-F238E27FC236}">
              <a16:creationId xmlns:a16="http://schemas.microsoft.com/office/drawing/2014/main" id="{07DC82B6-4454-4E1E-A9A7-5B4F7A43358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0" name="Text Box 432">
          <a:extLst>
            <a:ext uri="{FF2B5EF4-FFF2-40B4-BE49-F238E27FC236}">
              <a16:creationId xmlns:a16="http://schemas.microsoft.com/office/drawing/2014/main" id="{00EA7F3D-3260-4517-8F9A-6A71233BCE9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1" name="Text Box 433">
          <a:extLst>
            <a:ext uri="{FF2B5EF4-FFF2-40B4-BE49-F238E27FC236}">
              <a16:creationId xmlns:a16="http://schemas.microsoft.com/office/drawing/2014/main" id="{A18A216F-BA54-4F59-97B9-854C5F25537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2" name="Text Box 434">
          <a:extLst>
            <a:ext uri="{FF2B5EF4-FFF2-40B4-BE49-F238E27FC236}">
              <a16:creationId xmlns:a16="http://schemas.microsoft.com/office/drawing/2014/main" id="{003D1EE5-0116-467B-B468-06D2361CA8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3" name="Text Box 435">
          <a:extLst>
            <a:ext uri="{FF2B5EF4-FFF2-40B4-BE49-F238E27FC236}">
              <a16:creationId xmlns:a16="http://schemas.microsoft.com/office/drawing/2014/main" id="{8C7A71C9-08F2-4EFA-92BE-259A83AEEA3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4" name="Text Box 436">
          <a:extLst>
            <a:ext uri="{FF2B5EF4-FFF2-40B4-BE49-F238E27FC236}">
              <a16:creationId xmlns:a16="http://schemas.microsoft.com/office/drawing/2014/main" id="{85DC6448-5437-4343-A761-121E4B31F8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5" name="Text Box 438">
          <a:extLst>
            <a:ext uri="{FF2B5EF4-FFF2-40B4-BE49-F238E27FC236}">
              <a16:creationId xmlns:a16="http://schemas.microsoft.com/office/drawing/2014/main" id="{2C58EF71-FCC7-4F53-A048-B0B6B66F0B9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6" name="Text Box 439">
          <a:extLst>
            <a:ext uri="{FF2B5EF4-FFF2-40B4-BE49-F238E27FC236}">
              <a16:creationId xmlns:a16="http://schemas.microsoft.com/office/drawing/2014/main" id="{DFF2F2E4-BFAF-4022-8333-2901A853B72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7" name="Text Box 440">
          <a:extLst>
            <a:ext uri="{FF2B5EF4-FFF2-40B4-BE49-F238E27FC236}">
              <a16:creationId xmlns:a16="http://schemas.microsoft.com/office/drawing/2014/main" id="{4E0B866C-7299-443A-B54D-1F3D9F797E3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8" name="Text Box 441">
          <a:extLst>
            <a:ext uri="{FF2B5EF4-FFF2-40B4-BE49-F238E27FC236}">
              <a16:creationId xmlns:a16="http://schemas.microsoft.com/office/drawing/2014/main" id="{C01FE17B-3F80-4A27-AFC8-F868A154F8E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9" name="Text Box 442">
          <a:extLst>
            <a:ext uri="{FF2B5EF4-FFF2-40B4-BE49-F238E27FC236}">
              <a16:creationId xmlns:a16="http://schemas.microsoft.com/office/drawing/2014/main" id="{298228E8-8FEC-4BA1-BD86-16FCE26B5A2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0" name="Text Box 443">
          <a:extLst>
            <a:ext uri="{FF2B5EF4-FFF2-40B4-BE49-F238E27FC236}">
              <a16:creationId xmlns:a16="http://schemas.microsoft.com/office/drawing/2014/main" id="{FAAFC3AF-8EDB-452F-A1AA-15A2AC41E6F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1" name="Text Box 444">
          <a:extLst>
            <a:ext uri="{FF2B5EF4-FFF2-40B4-BE49-F238E27FC236}">
              <a16:creationId xmlns:a16="http://schemas.microsoft.com/office/drawing/2014/main" id="{4EF3CA26-706F-4FF5-8051-808467C89F9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2" name="Text Box 445">
          <a:extLst>
            <a:ext uri="{FF2B5EF4-FFF2-40B4-BE49-F238E27FC236}">
              <a16:creationId xmlns:a16="http://schemas.microsoft.com/office/drawing/2014/main" id="{DDB914FE-5AE9-4F03-A1F8-21118714999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3" name="Text Box 446">
          <a:extLst>
            <a:ext uri="{FF2B5EF4-FFF2-40B4-BE49-F238E27FC236}">
              <a16:creationId xmlns:a16="http://schemas.microsoft.com/office/drawing/2014/main" id="{19351169-905E-440B-8B1C-4B2754B7B0D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4" name="Text Box 447">
          <a:extLst>
            <a:ext uri="{FF2B5EF4-FFF2-40B4-BE49-F238E27FC236}">
              <a16:creationId xmlns:a16="http://schemas.microsoft.com/office/drawing/2014/main" id="{BB36F972-88A1-4E04-BB39-A8C0DE098A9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5" name="Text Box 448">
          <a:extLst>
            <a:ext uri="{FF2B5EF4-FFF2-40B4-BE49-F238E27FC236}">
              <a16:creationId xmlns:a16="http://schemas.microsoft.com/office/drawing/2014/main" id="{F1375E28-4823-483E-8DF0-CABF0049AAE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6" name="Text Box 449">
          <a:extLst>
            <a:ext uri="{FF2B5EF4-FFF2-40B4-BE49-F238E27FC236}">
              <a16:creationId xmlns:a16="http://schemas.microsoft.com/office/drawing/2014/main" id="{F2CB4ED2-9E86-41EC-90ED-9DF1264BDA1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7" name="Text Box 451">
          <a:extLst>
            <a:ext uri="{FF2B5EF4-FFF2-40B4-BE49-F238E27FC236}">
              <a16:creationId xmlns:a16="http://schemas.microsoft.com/office/drawing/2014/main" id="{8936C333-627E-4244-8BBF-406D771EF9A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8" name="Text Box 452">
          <a:extLst>
            <a:ext uri="{FF2B5EF4-FFF2-40B4-BE49-F238E27FC236}">
              <a16:creationId xmlns:a16="http://schemas.microsoft.com/office/drawing/2014/main" id="{A40F7EC7-CD5A-46C5-BA51-3B472C2A9B2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9" name="Text Box 453">
          <a:extLst>
            <a:ext uri="{FF2B5EF4-FFF2-40B4-BE49-F238E27FC236}">
              <a16:creationId xmlns:a16="http://schemas.microsoft.com/office/drawing/2014/main" id="{E384F6D5-264C-4537-9C43-13913D16653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0" name="Text Box 454">
          <a:extLst>
            <a:ext uri="{FF2B5EF4-FFF2-40B4-BE49-F238E27FC236}">
              <a16:creationId xmlns:a16="http://schemas.microsoft.com/office/drawing/2014/main" id="{BDE3FA94-0C34-4B1A-A7D3-14AC597C806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1" name="Text Box 455">
          <a:extLst>
            <a:ext uri="{FF2B5EF4-FFF2-40B4-BE49-F238E27FC236}">
              <a16:creationId xmlns:a16="http://schemas.microsoft.com/office/drawing/2014/main" id="{02B51EFD-4204-421F-901D-7839CA53821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2" name="Text Box 456">
          <a:extLst>
            <a:ext uri="{FF2B5EF4-FFF2-40B4-BE49-F238E27FC236}">
              <a16:creationId xmlns:a16="http://schemas.microsoft.com/office/drawing/2014/main" id="{76058972-E668-4C43-833F-EB01C60CE1C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3" name="Text Box 457">
          <a:extLst>
            <a:ext uri="{FF2B5EF4-FFF2-40B4-BE49-F238E27FC236}">
              <a16:creationId xmlns:a16="http://schemas.microsoft.com/office/drawing/2014/main" id="{25333A29-4CF9-41E7-BEF9-A46856D03F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4" name="Text Box 458">
          <a:extLst>
            <a:ext uri="{FF2B5EF4-FFF2-40B4-BE49-F238E27FC236}">
              <a16:creationId xmlns:a16="http://schemas.microsoft.com/office/drawing/2014/main" id="{BD9EE53D-8F28-482D-8BAE-411BEBFCD15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5" name="Text Box 459">
          <a:extLst>
            <a:ext uri="{FF2B5EF4-FFF2-40B4-BE49-F238E27FC236}">
              <a16:creationId xmlns:a16="http://schemas.microsoft.com/office/drawing/2014/main" id="{4C258870-F204-4835-9E54-8D20B3573B1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6" name="Text Box 460">
          <a:extLst>
            <a:ext uri="{FF2B5EF4-FFF2-40B4-BE49-F238E27FC236}">
              <a16:creationId xmlns:a16="http://schemas.microsoft.com/office/drawing/2014/main" id="{BDBB6098-386E-40C5-992B-33DD98F652A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7" name="Text Box 461">
          <a:extLst>
            <a:ext uri="{FF2B5EF4-FFF2-40B4-BE49-F238E27FC236}">
              <a16:creationId xmlns:a16="http://schemas.microsoft.com/office/drawing/2014/main" id="{B9A6EAFC-5B1E-4AE3-A9DB-F072A8243AE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8" name="Text Box 462">
          <a:extLst>
            <a:ext uri="{FF2B5EF4-FFF2-40B4-BE49-F238E27FC236}">
              <a16:creationId xmlns:a16="http://schemas.microsoft.com/office/drawing/2014/main" id="{A1920880-B7C1-404A-BE95-35DDAA063E9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9" name="Text Box 464">
          <a:extLst>
            <a:ext uri="{FF2B5EF4-FFF2-40B4-BE49-F238E27FC236}">
              <a16:creationId xmlns:a16="http://schemas.microsoft.com/office/drawing/2014/main" id="{91C1DD03-E831-4098-B1BC-CED7BC9D5B6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0" name="Text Box 465">
          <a:extLst>
            <a:ext uri="{FF2B5EF4-FFF2-40B4-BE49-F238E27FC236}">
              <a16:creationId xmlns:a16="http://schemas.microsoft.com/office/drawing/2014/main" id="{DF060F7B-34D0-4D35-A348-E0E931FFFAF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1" name="Text Box 466">
          <a:extLst>
            <a:ext uri="{FF2B5EF4-FFF2-40B4-BE49-F238E27FC236}">
              <a16:creationId xmlns:a16="http://schemas.microsoft.com/office/drawing/2014/main" id="{203FF107-291B-4802-A939-5C7D0EA13FE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2" name="Text Box 467">
          <a:extLst>
            <a:ext uri="{FF2B5EF4-FFF2-40B4-BE49-F238E27FC236}">
              <a16:creationId xmlns:a16="http://schemas.microsoft.com/office/drawing/2014/main" id="{5FE39894-F41C-41A2-A551-5C54861DFA5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3" name="Text Box 468">
          <a:extLst>
            <a:ext uri="{FF2B5EF4-FFF2-40B4-BE49-F238E27FC236}">
              <a16:creationId xmlns:a16="http://schemas.microsoft.com/office/drawing/2014/main" id="{24176246-36FA-4B32-A947-FA6D7B819D3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4" name="Text Box 469">
          <a:extLst>
            <a:ext uri="{FF2B5EF4-FFF2-40B4-BE49-F238E27FC236}">
              <a16:creationId xmlns:a16="http://schemas.microsoft.com/office/drawing/2014/main" id="{83301E1B-E445-41C9-B7CF-7C9EF9F31E1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5" name="Text Box 470">
          <a:extLst>
            <a:ext uri="{FF2B5EF4-FFF2-40B4-BE49-F238E27FC236}">
              <a16:creationId xmlns:a16="http://schemas.microsoft.com/office/drawing/2014/main" id="{2B43F367-A33F-42B4-B2D0-339789FABA1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6" name="Text Box 471">
          <a:extLst>
            <a:ext uri="{FF2B5EF4-FFF2-40B4-BE49-F238E27FC236}">
              <a16:creationId xmlns:a16="http://schemas.microsoft.com/office/drawing/2014/main" id="{C12395AA-E3BA-4072-B940-0429BA95EC5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7" name="Text Box 472">
          <a:extLst>
            <a:ext uri="{FF2B5EF4-FFF2-40B4-BE49-F238E27FC236}">
              <a16:creationId xmlns:a16="http://schemas.microsoft.com/office/drawing/2014/main" id="{564751A1-687C-43FA-BB55-18C84710C86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8" name="Text Box 473">
          <a:extLst>
            <a:ext uri="{FF2B5EF4-FFF2-40B4-BE49-F238E27FC236}">
              <a16:creationId xmlns:a16="http://schemas.microsoft.com/office/drawing/2014/main" id="{A1F67F29-FC99-48EB-9F7B-F375444EB5E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9" name="Text Box 474">
          <a:extLst>
            <a:ext uri="{FF2B5EF4-FFF2-40B4-BE49-F238E27FC236}">
              <a16:creationId xmlns:a16="http://schemas.microsoft.com/office/drawing/2014/main" id="{4B615B5C-DF56-4B1B-90FF-3F3193E9A9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0" name="Text Box 475">
          <a:extLst>
            <a:ext uri="{FF2B5EF4-FFF2-40B4-BE49-F238E27FC236}">
              <a16:creationId xmlns:a16="http://schemas.microsoft.com/office/drawing/2014/main" id="{980509AC-598E-41BD-AD4C-ED17CDCC183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1" name="Text Box 477">
          <a:extLst>
            <a:ext uri="{FF2B5EF4-FFF2-40B4-BE49-F238E27FC236}">
              <a16:creationId xmlns:a16="http://schemas.microsoft.com/office/drawing/2014/main" id="{94DE8926-9C6E-4E8F-A6AF-BD080C74B96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2" name="Text Box 478">
          <a:extLst>
            <a:ext uri="{FF2B5EF4-FFF2-40B4-BE49-F238E27FC236}">
              <a16:creationId xmlns:a16="http://schemas.microsoft.com/office/drawing/2014/main" id="{760BC885-363B-4B6D-88CA-F76A13DEED5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3" name="Text Box 479">
          <a:extLst>
            <a:ext uri="{FF2B5EF4-FFF2-40B4-BE49-F238E27FC236}">
              <a16:creationId xmlns:a16="http://schemas.microsoft.com/office/drawing/2014/main" id="{657CF092-9F60-49D7-A76B-DF6210B7478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4" name="Text Box 480">
          <a:extLst>
            <a:ext uri="{FF2B5EF4-FFF2-40B4-BE49-F238E27FC236}">
              <a16:creationId xmlns:a16="http://schemas.microsoft.com/office/drawing/2014/main" id="{92D8F087-159E-4FDE-95C9-537521B54E1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5" name="Text Box 481">
          <a:extLst>
            <a:ext uri="{FF2B5EF4-FFF2-40B4-BE49-F238E27FC236}">
              <a16:creationId xmlns:a16="http://schemas.microsoft.com/office/drawing/2014/main" id="{A05C5B04-9EC2-4CE2-9A86-569DEFAC1EB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6" name="Text Box 482">
          <a:extLst>
            <a:ext uri="{FF2B5EF4-FFF2-40B4-BE49-F238E27FC236}">
              <a16:creationId xmlns:a16="http://schemas.microsoft.com/office/drawing/2014/main" id="{392156DE-E6BC-48C6-BE09-CEBD86CDFA5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7" name="Text Box 483">
          <a:extLst>
            <a:ext uri="{FF2B5EF4-FFF2-40B4-BE49-F238E27FC236}">
              <a16:creationId xmlns:a16="http://schemas.microsoft.com/office/drawing/2014/main" id="{D7822E36-B506-479D-BBAF-9D4C75C0052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8" name="Text Box 484">
          <a:extLst>
            <a:ext uri="{FF2B5EF4-FFF2-40B4-BE49-F238E27FC236}">
              <a16:creationId xmlns:a16="http://schemas.microsoft.com/office/drawing/2014/main" id="{BBCE4877-119E-41AA-91E3-BAF980E5753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9" name="Text Box 485">
          <a:extLst>
            <a:ext uri="{FF2B5EF4-FFF2-40B4-BE49-F238E27FC236}">
              <a16:creationId xmlns:a16="http://schemas.microsoft.com/office/drawing/2014/main" id="{0DE2796A-2816-4AFC-A4CE-E4497759099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0" name="Text Box 486">
          <a:extLst>
            <a:ext uri="{FF2B5EF4-FFF2-40B4-BE49-F238E27FC236}">
              <a16:creationId xmlns:a16="http://schemas.microsoft.com/office/drawing/2014/main" id="{013B8DC4-6A45-4D29-B8C6-A25211C373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1" name="Text Box 487">
          <a:extLst>
            <a:ext uri="{FF2B5EF4-FFF2-40B4-BE49-F238E27FC236}">
              <a16:creationId xmlns:a16="http://schemas.microsoft.com/office/drawing/2014/main" id="{39397711-4FA9-4CAC-B3B7-3DBFA252712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2" name="Text Box 488">
          <a:extLst>
            <a:ext uri="{FF2B5EF4-FFF2-40B4-BE49-F238E27FC236}">
              <a16:creationId xmlns:a16="http://schemas.microsoft.com/office/drawing/2014/main" id="{02BCF2E0-4FC5-4DC7-B511-117DC6F91D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3" name="Text Box 490">
          <a:extLst>
            <a:ext uri="{FF2B5EF4-FFF2-40B4-BE49-F238E27FC236}">
              <a16:creationId xmlns:a16="http://schemas.microsoft.com/office/drawing/2014/main" id="{B8B63B6C-8015-45AE-A4FA-A34A55627BD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4" name="Text Box 491">
          <a:extLst>
            <a:ext uri="{FF2B5EF4-FFF2-40B4-BE49-F238E27FC236}">
              <a16:creationId xmlns:a16="http://schemas.microsoft.com/office/drawing/2014/main" id="{37D8BF0C-93D4-429C-ABC9-047BC2BFEC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5" name="Text Box 492">
          <a:extLst>
            <a:ext uri="{FF2B5EF4-FFF2-40B4-BE49-F238E27FC236}">
              <a16:creationId xmlns:a16="http://schemas.microsoft.com/office/drawing/2014/main" id="{C232B90F-779A-4F18-AFE3-0875982AE98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6" name="Text Box 493">
          <a:extLst>
            <a:ext uri="{FF2B5EF4-FFF2-40B4-BE49-F238E27FC236}">
              <a16:creationId xmlns:a16="http://schemas.microsoft.com/office/drawing/2014/main" id="{473F374B-C01D-4E19-802E-C485D95F67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7" name="Text Box 494">
          <a:extLst>
            <a:ext uri="{FF2B5EF4-FFF2-40B4-BE49-F238E27FC236}">
              <a16:creationId xmlns:a16="http://schemas.microsoft.com/office/drawing/2014/main" id="{DC8A8394-2ADE-4E77-9B1A-999095140BC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8" name="Text Box 495">
          <a:extLst>
            <a:ext uri="{FF2B5EF4-FFF2-40B4-BE49-F238E27FC236}">
              <a16:creationId xmlns:a16="http://schemas.microsoft.com/office/drawing/2014/main" id="{F83DEB2E-5C97-4C62-B9CF-ADADB0E8DEF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9" name="Text Box 496">
          <a:extLst>
            <a:ext uri="{FF2B5EF4-FFF2-40B4-BE49-F238E27FC236}">
              <a16:creationId xmlns:a16="http://schemas.microsoft.com/office/drawing/2014/main" id="{1989A330-9489-4830-92D7-8D9CC2BDC1C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0" name="Text Box 497">
          <a:extLst>
            <a:ext uri="{FF2B5EF4-FFF2-40B4-BE49-F238E27FC236}">
              <a16:creationId xmlns:a16="http://schemas.microsoft.com/office/drawing/2014/main" id="{591F5D8F-22E9-45B5-BC5A-29FD21E8AA2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1" name="Text Box 498">
          <a:extLst>
            <a:ext uri="{FF2B5EF4-FFF2-40B4-BE49-F238E27FC236}">
              <a16:creationId xmlns:a16="http://schemas.microsoft.com/office/drawing/2014/main" id="{5349D82E-312E-4664-B1A6-12BB2D918BD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72" name="Text Box 499">
          <a:extLst>
            <a:ext uri="{FF2B5EF4-FFF2-40B4-BE49-F238E27FC236}">
              <a16:creationId xmlns:a16="http://schemas.microsoft.com/office/drawing/2014/main" id="{13514BE1-B5F0-4538-8DD5-46A4CB4B3245}"/>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73" name="Text Box 500">
          <a:extLst>
            <a:ext uri="{FF2B5EF4-FFF2-40B4-BE49-F238E27FC236}">
              <a16:creationId xmlns:a16="http://schemas.microsoft.com/office/drawing/2014/main" id="{B54E35DB-1F72-4219-9990-C0FF9CC9918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4" name="Text Box 501">
          <a:extLst>
            <a:ext uri="{FF2B5EF4-FFF2-40B4-BE49-F238E27FC236}">
              <a16:creationId xmlns:a16="http://schemas.microsoft.com/office/drawing/2014/main" id="{D520905B-4BA0-4688-A0F2-921662FB050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5" name="Text Box 502">
          <a:extLst>
            <a:ext uri="{FF2B5EF4-FFF2-40B4-BE49-F238E27FC236}">
              <a16:creationId xmlns:a16="http://schemas.microsoft.com/office/drawing/2014/main" id="{988C50DC-6EDA-44C5-83E8-035DAD23961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6" name="Text Box 503">
          <a:extLst>
            <a:ext uri="{FF2B5EF4-FFF2-40B4-BE49-F238E27FC236}">
              <a16:creationId xmlns:a16="http://schemas.microsoft.com/office/drawing/2014/main" id="{9E1C8DAE-E2ED-4CD3-83D9-657568F1A0F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7" name="Text Box 504">
          <a:extLst>
            <a:ext uri="{FF2B5EF4-FFF2-40B4-BE49-F238E27FC236}">
              <a16:creationId xmlns:a16="http://schemas.microsoft.com/office/drawing/2014/main" id="{38D6AC72-AB0B-4A34-AF86-879F733A8A9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8" name="Text Box 505">
          <a:extLst>
            <a:ext uri="{FF2B5EF4-FFF2-40B4-BE49-F238E27FC236}">
              <a16:creationId xmlns:a16="http://schemas.microsoft.com/office/drawing/2014/main" id="{641D5997-CD33-41F4-B824-9F709C4B656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9" name="Text Box 506">
          <a:extLst>
            <a:ext uri="{FF2B5EF4-FFF2-40B4-BE49-F238E27FC236}">
              <a16:creationId xmlns:a16="http://schemas.microsoft.com/office/drawing/2014/main" id="{42E949C5-3BA4-43C5-96AD-34B8AEB2674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0" name="Text Box 507">
          <a:extLst>
            <a:ext uri="{FF2B5EF4-FFF2-40B4-BE49-F238E27FC236}">
              <a16:creationId xmlns:a16="http://schemas.microsoft.com/office/drawing/2014/main" id="{31226D4F-E9D1-4DF6-B947-F1AEA522954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1" name="Text Box 508">
          <a:extLst>
            <a:ext uri="{FF2B5EF4-FFF2-40B4-BE49-F238E27FC236}">
              <a16:creationId xmlns:a16="http://schemas.microsoft.com/office/drawing/2014/main" id="{D707EE64-34D0-4222-915D-75ED274ABB5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2" name="Text Box 509">
          <a:extLst>
            <a:ext uri="{FF2B5EF4-FFF2-40B4-BE49-F238E27FC236}">
              <a16:creationId xmlns:a16="http://schemas.microsoft.com/office/drawing/2014/main" id="{849824AF-5DB5-4380-8BA7-190FE3AB18C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83" name="Text Box 510">
          <a:extLst>
            <a:ext uri="{FF2B5EF4-FFF2-40B4-BE49-F238E27FC236}">
              <a16:creationId xmlns:a16="http://schemas.microsoft.com/office/drawing/2014/main" id="{015F89B9-FE72-4181-8F0F-B73E5A1CE159}"/>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84" name="Text Box 511">
          <a:extLst>
            <a:ext uri="{FF2B5EF4-FFF2-40B4-BE49-F238E27FC236}">
              <a16:creationId xmlns:a16="http://schemas.microsoft.com/office/drawing/2014/main" id="{AC68823D-973C-4DC4-8DF1-45734C3E29CF}"/>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5" name="Text Box 512">
          <a:extLst>
            <a:ext uri="{FF2B5EF4-FFF2-40B4-BE49-F238E27FC236}">
              <a16:creationId xmlns:a16="http://schemas.microsoft.com/office/drawing/2014/main" id="{CF0969C3-7F0D-47FB-8E34-B24D215A22F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6" name="Text Box 513">
          <a:extLst>
            <a:ext uri="{FF2B5EF4-FFF2-40B4-BE49-F238E27FC236}">
              <a16:creationId xmlns:a16="http://schemas.microsoft.com/office/drawing/2014/main" id="{F198ECAF-F22A-4BCE-8601-8283A97E7E3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7" name="Text Box 514">
          <a:extLst>
            <a:ext uri="{FF2B5EF4-FFF2-40B4-BE49-F238E27FC236}">
              <a16:creationId xmlns:a16="http://schemas.microsoft.com/office/drawing/2014/main" id="{FB926BA8-5606-4A6F-9E01-0EC5B8F1877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8" name="Text Box 515">
          <a:extLst>
            <a:ext uri="{FF2B5EF4-FFF2-40B4-BE49-F238E27FC236}">
              <a16:creationId xmlns:a16="http://schemas.microsoft.com/office/drawing/2014/main" id="{C9B78876-FFFE-4503-AE7F-3626082CF95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9" name="Text Box 516">
          <a:extLst>
            <a:ext uri="{FF2B5EF4-FFF2-40B4-BE49-F238E27FC236}">
              <a16:creationId xmlns:a16="http://schemas.microsoft.com/office/drawing/2014/main" id="{CB226ECA-A450-4DF2-87C7-35D0C2EC6D9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0" name="Text Box 517">
          <a:extLst>
            <a:ext uri="{FF2B5EF4-FFF2-40B4-BE49-F238E27FC236}">
              <a16:creationId xmlns:a16="http://schemas.microsoft.com/office/drawing/2014/main" id="{E80322BA-446D-4C05-BC40-F2EF1D03AC1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1" name="Text Box 518">
          <a:extLst>
            <a:ext uri="{FF2B5EF4-FFF2-40B4-BE49-F238E27FC236}">
              <a16:creationId xmlns:a16="http://schemas.microsoft.com/office/drawing/2014/main" id="{789C07A4-327F-4925-B3E6-0334DBA4F67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2" name="Text Box 519">
          <a:extLst>
            <a:ext uri="{FF2B5EF4-FFF2-40B4-BE49-F238E27FC236}">
              <a16:creationId xmlns:a16="http://schemas.microsoft.com/office/drawing/2014/main" id="{EEBF98BD-3902-41C6-B902-98EAE8224C5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3" name="Text Box 520">
          <a:extLst>
            <a:ext uri="{FF2B5EF4-FFF2-40B4-BE49-F238E27FC236}">
              <a16:creationId xmlns:a16="http://schemas.microsoft.com/office/drawing/2014/main" id="{CAA8358B-4039-40E8-A0B9-510199EFC55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94" name="Text Box 521">
          <a:extLst>
            <a:ext uri="{FF2B5EF4-FFF2-40B4-BE49-F238E27FC236}">
              <a16:creationId xmlns:a16="http://schemas.microsoft.com/office/drawing/2014/main" id="{B1A320FA-10CC-4877-A407-E23BF60F3B2F}"/>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95" name="Text Box 522">
          <a:extLst>
            <a:ext uri="{FF2B5EF4-FFF2-40B4-BE49-F238E27FC236}">
              <a16:creationId xmlns:a16="http://schemas.microsoft.com/office/drawing/2014/main" id="{3C2C4976-B0E6-4BB0-966E-FBE197141F9D}"/>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6" name="Text Box 523">
          <a:extLst>
            <a:ext uri="{FF2B5EF4-FFF2-40B4-BE49-F238E27FC236}">
              <a16:creationId xmlns:a16="http://schemas.microsoft.com/office/drawing/2014/main" id="{8F89661C-FE3D-43E6-9279-51C107492ED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7" name="Text Box 524">
          <a:extLst>
            <a:ext uri="{FF2B5EF4-FFF2-40B4-BE49-F238E27FC236}">
              <a16:creationId xmlns:a16="http://schemas.microsoft.com/office/drawing/2014/main" id="{EEBA461E-758A-46E1-B0A1-376AD938742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8" name="Text Box 525">
          <a:extLst>
            <a:ext uri="{FF2B5EF4-FFF2-40B4-BE49-F238E27FC236}">
              <a16:creationId xmlns:a16="http://schemas.microsoft.com/office/drawing/2014/main" id="{DA9527F9-D2C7-4F75-B40B-61F5D45218A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9" name="Text Box 526">
          <a:extLst>
            <a:ext uri="{FF2B5EF4-FFF2-40B4-BE49-F238E27FC236}">
              <a16:creationId xmlns:a16="http://schemas.microsoft.com/office/drawing/2014/main" id="{E926B3D2-38D6-467C-95D7-A53266F8300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0" name="Text Box 527">
          <a:extLst>
            <a:ext uri="{FF2B5EF4-FFF2-40B4-BE49-F238E27FC236}">
              <a16:creationId xmlns:a16="http://schemas.microsoft.com/office/drawing/2014/main" id="{3285AE3F-A905-461C-B791-6347F6CA9F1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1" name="Text Box 528">
          <a:extLst>
            <a:ext uri="{FF2B5EF4-FFF2-40B4-BE49-F238E27FC236}">
              <a16:creationId xmlns:a16="http://schemas.microsoft.com/office/drawing/2014/main" id="{54B7BD7B-61F6-421A-9B71-5AB58D17455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2" name="Text Box 529">
          <a:extLst>
            <a:ext uri="{FF2B5EF4-FFF2-40B4-BE49-F238E27FC236}">
              <a16:creationId xmlns:a16="http://schemas.microsoft.com/office/drawing/2014/main" id="{86DA6651-9C08-432B-9209-72E452651B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3" name="Text Box 530">
          <a:extLst>
            <a:ext uri="{FF2B5EF4-FFF2-40B4-BE49-F238E27FC236}">
              <a16:creationId xmlns:a16="http://schemas.microsoft.com/office/drawing/2014/main" id="{5881914C-42FC-45AE-9A25-F08859B83E1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4" name="Text Box 531">
          <a:extLst>
            <a:ext uri="{FF2B5EF4-FFF2-40B4-BE49-F238E27FC236}">
              <a16:creationId xmlns:a16="http://schemas.microsoft.com/office/drawing/2014/main" id="{042D3817-8ABA-4FBB-95B1-12859A835A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505" name="Text Box 532">
          <a:extLst>
            <a:ext uri="{FF2B5EF4-FFF2-40B4-BE49-F238E27FC236}">
              <a16:creationId xmlns:a16="http://schemas.microsoft.com/office/drawing/2014/main" id="{A4EC8221-B860-4456-85B9-2E558FDF7CCA}"/>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506" name="Text Box 533">
          <a:extLst>
            <a:ext uri="{FF2B5EF4-FFF2-40B4-BE49-F238E27FC236}">
              <a16:creationId xmlns:a16="http://schemas.microsoft.com/office/drawing/2014/main" id="{7673018C-E74A-46FC-968F-F261150A975C}"/>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7" name="Text Box 534">
          <a:extLst>
            <a:ext uri="{FF2B5EF4-FFF2-40B4-BE49-F238E27FC236}">
              <a16:creationId xmlns:a16="http://schemas.microsoft.com/office/drawing/2014/main" id="{15A24C9A-DE32-4A54-9ED0-BFD92A67A88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8" name="Text Box 535">
          <a:extLst>
            <a:ext uri="{FF2B5EF4-FFF2-40B4-BE49-F238E27FC236}">
              <a16:creationId xmlns:a16="http://schemas.microsoft.com/office/drawing/2014/main" id="{570E732F-45ED-4266-9EC7-87FAC538E9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9" name="Text Box 536">
          <a:extLst>
            <a:ext uri="{FF2B5EF4-FFF2-40B4-BE49-F238E27FC236}">
              <a16:creationId xmlns:a16="http://schemas.microsoft.com/office/drawing/2014/main" id="{6739D02D-A6D0-4160-967E-1C66FFDB8CA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0" name="Text Box 537">
          <a:extLst>
            <a:ext uri="{FF2B5EF4-FFF2-40B4-BE49-F238E27FC236}">
              <a16:creationId xmlns:a16="http://schemas.microsoft.com/office/drawing/2014/main" id="{EF9B69DF-915E-4F55-844A-7AD2A4266A0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11" name="Text Box 538">
          <a:extLst>
            <a:ext uri="{FF2B5EF4-FFF2-40B4-BE49-F238E27FC236}">
              <a16:creationId xmlns:a16="http://schemas.microsoft.com/office/drawing/2014/main" id="{1D5BD991-07FB-41DD-B5F8-BDF421AB9AE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12" name="Text Box 539">
          <a:extLst>
            <a:ext uri="{FF2B5EF4-FFF2-40B4-BE49-F238E27FC236}">
              <a16:creationId xmlns:a16="http://schemas.microsoft.com/office/drawing/2014/main" id="{F5409A86-742C-495C-8236-059CABD8E5F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3" name="Text Box 540">
          <a:extLst>
            <a:ext uri="{FF2B5EF4-FFF2-40B4-BE49-F238E27FC236}">
              <a16:creationId xmlns:a16="http://schemas.microsoft.com/office/drawing/2014/main" id="{8CE84364-D236-4456-BA8B-67375617FCE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4" name="Text Box 541">
          <a:extLst>
            <a:ext uri="{FF2B5EF4-FFF2-40B4-BE49-F238E27FC236}">
              <a16:creationId xmlns:a16="http://schemas.microsoft.com/office/drawing/2014/main" id="{E6A005D2-8344-4C26-AC5B-DD49664AB8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5" name="Text Box 542">
          <a:extLst>
            <a:ext uri="{FF2B5EF4-FFF2-40B4-BE49-F238E27FC236}">
              <a16:creationId xmlns:a16="http://schemas.microsoft.com/office/drawing/2014/main" id="{09129A5F-7F1C-46E3-A98C-C7A718CF9D5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6" name="Text Box 543">
          <a:extLst>
            <a:ext uri="{FF2B5EF4-FFF2-40B4-BE49-F238E27FC236}">
              <a16:creationId xmlns:a16="http://schemas.microsoft.com/office/drawing/2014/main" id="{F63D0721-9EC7-4EFE-A3EB-B1A155641C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17" name="Text Box 544">
          <a:extLst>
            <a:ext uri="{FF2B5EF4-FFF2-40B4-BE49-F238E27FC236}">
              <a16:creationId xmlns:a16="http://schemas.microsoft.com/office/drawing/2014/main" id="{5AAE8B0A-0D59-43F0-9EB5-E68B03A121D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18" name="Text Box 545">
          <a:extLst>
            <a:ext uri="{FF2B5EF4-FFF2-40B4-BE49-F238E27FC236}">
              <a16:creationId xmlns:a16="http://schemas.microsoft.com/office/drawing/2014/main" id="{95DB2532-9D8F-4F6A-AA44-2EBABA61209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9" name="Text Box 546">
          <a:extLst>
            <a:ext uri="{FF2B5EF4-FFF2-40B4-BE49-F238E27FC236}">
              <a16:creationId xmlns:a16="http://schemas.microsoft.com/office/drawing/2014/main" id="{49F0BF15-573C-4C1C-8CA0-AF33D2780AD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0" name="Text Box 547">
          <a:extLst>
            <a:ext uri="{FF2B5EF4-FFF2-40B4-BE49-F238E27FC236}">
              <a16:creationId xmlns:a16="http://schemas.microsoft.com/office/drawing/2014/main" id="{33D5B754-4419-4513-99D0-6BEEC825DF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1" name="Text Box 548">
          <a:extLst>
            <a:ext uri="{FF2B5EF4-FFF2-40B4-BE49-F238E27FC236}">
              <a16:creationId xmlns:a16="http://schemas.microsoft.com/office/drawing/2014/main" id="{D064BB31-F268-4669-876D-94F84BFC0B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2" name="Text Box 549">
          <a:extLst>
            <a:ext uri="{FF2B5EF4-FFF2-40B4-BE49-F238E27FC236}">
              <a16:creationId xmlns:a16="http://schemas.microsoft.com/office/drawing/2014/main" id="{102FCC2B-29CC-424A-BC0E-2CDB1438D0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23" name="Text Box 550">
          <a:extLst>
            <a:ext uri="{FF2B5EF4-FFF2-40B4-BE49-F238E27FC236}">
              <a16:creationId xmlns:a16="http://schemas.microsoft.com/office/drawing/2014/main" id="{B428BDA5-4CB0-495A-A9B5-4C99BE5A30F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24" name="Text Box 551">
          <a:extLst>
            <a:ext uri="{FF2B5EF4-FFF2-40B4-BE49-F238E27FC236}">
              <a16:creationId xmlns:a16="http://schemas.microsoft.com/office/drawing/2014/main" id="{94168426-0760-4A63-9108-39FC07FF77D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5" name="Text Box 552">
          <a:extLst>
            <a:ext uri="{FF2B5EF4-FFF2-40B4-BE49-F238E27FC236}">
              <a16:creationId xmlns:a16="http://schemas.microsoft.com/office/drawing/2014/main" id="{8A666421-0E6B-4767-8D66-CF4C6FAC1F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6" name="Text Box 553">
          <a:extLst>
            <a:ext uri="{FF2B5EF4-FFF2-40B4-BE49-F238E27FC236}">
              <a16:creationId xmlns:a16="http://schemas.microsoft.com/office/drawing/2014/main" id="{B8FE028B-84C7-482F-8CE2-1E21505E98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7" name="Text Box 554">
          <a:extLst>
            <a:ext uri="{FF2B5EF4-FFF2-40B4-BE49-F238E27FC236}">
              <a16:creationId xmlns:a16="http://schemas.microsoft.com/office/drawing/2014/main" id="{D093EA40-6512-4958-83EE-FB88C8ED88C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8" name="Text Box 555">
          <a:extLst>
            <a:ext uri="{FF2B5EF4-FFF2-40B4-BE49-F238E27FC236}">
              <a16:creationId xmlns:a16="http://schemas.microsoft.com/office/drawing/2014/main" id="{13C0A84F-8E0D-4BBD-AF56-C4D661D84B1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29" name="Text Box 556">
          <a:extLst>
            <a:ext uri="{FF2B5EF4-FFF2-40B4-BE49-F238E27FC236}">
              <a16:creationId xmlns:a16="http://schemas.microsoft.com/office/drawing/2014/main" id="{A5FB2625-3119-42C2-8CA7-2C817486138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30" name="Text Box 557">
          <a:extLst>
            <a:ext uri="{FF2B5EF4-FFF2-40B4-BE49-F238E27FC236}">
              <a16:creationId xmlns:a16="http://schemas.microsoft.com/office/drawing/2014/main" id="{ECCD23BD-B7A6-4E0A-B014-3BCA1E58B0C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1" name="Text Box 558">
          <a:extLst>
            <a:ext uri="{FF2B5EF4-FFF2-40B4-BE49-F238E27FC236}">
              <a16:creationId xmlns:a16="http://schemas.microsoft.com/office/drawing/2014/main" id="{D9BDF4AC-7565-44E9-AD60-475A2FCA24D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2" name="Text Box 559">
          <a:extLst>
            <a:ext uri="{FF2B5EF4-FFF2-40B4-BE49-F238E27FC236}">
              <a16:creationId xmlns:a16="http://schemas.microsoft.com/office/drawing/2014/main" id="{AD3204AF-C954-4314-A378-26DA977AFD7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3" name="Text Box 560">
          <a:extLst>
            <a:ext uri="{FF2B5EF4-FFF2-40B4-BE49-F238E27FC236}">
              <a16:creationId xmlns:a16="http://schemas.microsoft.com/office/drawing/2014/main" id="{E1854195-FB78-4E98-AD76-ADF6EE1A9C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4" name="Text Box 561">
          <a:extLst>
            <a:ext uri="{FF2B5EF4-FFF2-40B4-BE49-F238E27FC236}">
              <a16:creationId xmlns:a16="http://schemas.microsoft.com/office/drawing/2014/main" id="{E7B9BF43-70E4-4D6E-B81E-7D2886172E2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35" name="Text Box 562">
          <a:extLst>
            <a:ext uri="{FF2B5EF4-FFF2-40B4-BE49-F238E27FC236}">
              <a16:creationId xmlns:a16="http://schemas.microsoft.com/office/drawing/2014/main" id="{7A742351-40C3-4520-979A-FB540EE78D69}"/>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36" name="Text Box 563">
          <a:extLst>
            <a:ext uri="{FF2B5EF4-FFF2-40B4-BE49-F238E27FC236}">
              <a16:creationId xmlns:a16="http://schemas.microsoft.com/office/drawing/2014/main" id="{464E1146-5FCC-47BC-98F0-DD179C14201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7" name="Text Box 564">
          <a:extLst>
            <a:ext uri="{FF2B5EF4-FFF2-40B4-BE49-F238E27FC236}">
              <a16:creationId xmlns:a16="http://schemas.microsoft.com/office/drawing/2014/main" id="{EF73FFFD-0968-4686-B21B-83541E6BD4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8" name="Text Box 565">
          <a:extLst>
            <a:ext uri="{FF2B5EF4-FFF2-40B4-BE49-F238E27FC236}">
              <a16:creationId xmlns:a16="http://schemas.microsoft.com/office/drawing/2014/main" id="{01058CEA-06AB-4A71-85A9-22F9D32583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9" name="Text Box 566">
          <a:extLst>
            <a:ext uri="{FF2B5EF4-FFF2-40B4-BE49-F238E27FC236}">
              <a16:creationId xmlns:a16="http://schemas.microsoft.com/office/drawing/2014/main" id="{872A00F1-454B-456D-A4CA-C04CA2135B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40" name="Text Box 567">
          <a:extLst>
            <a:ext uri="{FF2B5EF4-FFF2-40B4-BE49-F238E27FC236}">
              <a16:creationId xmlns:a16="http://schemas.microsoft.com/office/drawing/2014/main" id="{740AE266-47C6-4F92-B4A3-C461ED40F15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41" name="Text Box 568">
          <a:extLst>
            <a:ext uri="{FF2B5EF4-FFF2-40B4-BE49-F238E27FC236}">
              <a16:creationId xmlns:a16="http://schemas.microsoft.com/office/drawing/2014/main" id="{327DC094-0150-467F-9F4F-44DC2D99AE11}"/>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42" name="Text Box 569">
          <a:extLst>
            <a:ext uri="{FF2B5EF4-FFF2-40B4-BE49-F238E27FC236}">
              <a16:creationId xmlns:a16="http://schemas.microsoft.com/office/drawing/2014/main" id="{DBF7B3C6-F2C9-4739-96A2-DF81973664B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3" name="Text Box 570">
          <a:extLst>
            <a:ext uri="{FF2B5EF4-FFF2-40B4-BE49-F238E27FC236}">
              <a16:creationId xmlns:a16="http://schemas.microsoft.com/office/drawing/2014/main" id="{EB8FDD6B-3E6F-42AF-B14C-38331246BB3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4" name="Text Box 571">
          <a:extLst>
            <a:ext uri="{FF2B5EF4-FFF2-40B4-BE49-F238E27FC236}">
              <a16:creationId xmlns:a16="http://schemas.microsoft.com/office/drawing/2014/main" id="{71ADD704-DFF7-4F97-B0D8-3D1833BBCEA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5" name="Text Box 572">
          <a:extLst>
            <a:ext uri="{FF2B5EF4-FFF2-40B4-BE49-F238E27FC236}">
              <a16:creationId xmlns:a16="http://schemas.microsoft.com/office/drawing/2014/main" id="{028AADCE-2D35-4C3C-8FF7-D7C13696E75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6" name="Text Box 573">
          <a:extLst>
            <a:ext uri="{FF2B5EF4-FFF2-40B4-BE49-F238E27FC236}">
              <a16:creationId xmlns:a16="http://schemas.microsoft.com/office/drawing/2014/main" id="{4B95DF34-2401-43B2-9DA3-92C786D0758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7" name="Text Box 574">
          <a:extLst>
            <a:ext uri="{FF2B5EF4-FFF2-40B4-BE49-F238E27FC236}">
              <a16:creationId xmlns:a16="http://schemas.microsoft.com/office/drawing/2014/main" id="{F99E2800-7C4E-4D2B-8E59-34F9AE0BDE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8" name="Text Box 575">
          <a:extLst>
            <a:ext uri="{FF2B5EF4-FFF2-40B4-BE49-F238E27FC236}">
              <a16:creationId xmlns:a16="http://schemas.microsoft.com/office/drawing/2014/main" id="{D99D93D4-534D-4A64-9FD1-5C33A15247E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9" name="Text Box 576">
          <a:extLst>
            <a:ext uri="{FF2B5EF4-FFF2-40B4-BE49-F238E27FC236}">
              <a16:creationId xmlns:a16="http://schemas.microsoft.com/office/drawing/2014/main" id="{06A59026-D312-49AB-BF42-0951B871C7E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0" name="Text Box 577">
          <a:extLst>
            <a:ext uri="{FF2B5EF4-FFF2-40B4-BE49-F238E27FC236}">
              <a16:creationId xmlns:a16="http://schemas.microsoft.com/office/drawing/2014/main" id="{22852F1E-72D6-426D-80E2-7DBAA974D2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1" name="Text Box 578">
          <a:extLst>
            <a:ext uri="{FF2B5EF4-FFF2-40B4-BE49-F238E27FC236}">
              <a16:creationId xmlns:a16="http://schemas.microsoft.com/office/drawing/2014/main" id="{E9ACA634-2C39-49B9-8588-889B3A616DC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2" name="Text Box 579">
          <a:extLst>
            <a:ext uri="{FF2B5EF4-FFF2-40B4-BE49-F238E27FC236}">
              <a16:creationId xmlns:a16="http://schemas.microsoft.com/office/drawing/2014/main" id="{1C17309D-B86F-4835-837A-F52B3EDCBDF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53" name="Text Box 580">
          <a:extLst>
            <a:ext uri="{FF2B5EF4-FFF2-40B4-BE49-F238E27FC236}">
              <a16:creationId xmlns:a16="http://schemas.microsoft.com/office/drawing/2014/main" id="{AE3D2757-BA01-49F2-9388-774EF08389D6}"/>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4" name="Text Box 581">
          <a:extLst>
            <a:ext uri="{FF2B5EF4-FFF2-40B4-BE49-F238E27FC236}">
              <a16:creationId xmlns:a16="http://schemas.microsoft.com/office/drawing/2014/main" id="{96D792A4-657F-4BF7-AFCD-D89999F43E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5" name="Text Box 582">
          <a:extLst>
            <a:ext uri="{FF2B5EF4-FFF2-40B4-BE49-F238E27FC236}">
              <a16:creationId xmlns:a16="http://schemas.microsoft.com/office/drawing/2014/main" id="{DEBB540F-5FD0-49BE-9175-A505278B501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6" name="Text Box 583">
          <a:extLst>
            <a:ext uri="{FF2B5EF4-FFF2-40B4-BE49-F238E27FC236}">
              <a16:creationId xmlns:a16="http://schemas.microsoft.com/office/drawing/2014/main" id="{F3F255E1-17CC-42C4-A5DC-2FA7E214D07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7" name="Text Box 584">
          <a:extLst>
            <a:ext uri="{FF2B5EF4-FFF2-40B4-BE49-F238E27FC236}">
              <a16:creationId xmlns:a16="http://schemas.microsoft.com/office/drawing/2014/main" id="{8CBCEC6F-437B-4C44-9424-60164D3AC3F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8" name="Text Box 585">
          <a:extLst>
            <a:ext uri="{FF2B5EF4-FFF2-40B4-BE49-F238E27FC236}">
              <a16:creationId xmlns:a16="http://schemas.microsoft.com/office/drawing/2014/main" id="{33A8DC50-5C5B-4CB9-91AC-F8FE62E1D30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9" name="Text Box 586">
          <a:extLst>
            <a:ext uri="{FF2B5EF4-FFF2-40B4-BE49-F238E27FC236}">
              <a16:creationId xmlns:a16="http://schemas.microsoft.com/office/drawing/2014/main" id="{376E0CB3-AEB7-40D4-85AF-1399E4ED6FA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0" name="Text Box 587">
          <a:extLst>
            <a:ext uri="{FF2B5EF4-FFF2-40B4-BE49-F238E27FC236}">
              <a16:creationId xmlns:a16="http://schemas.microsoft.com/office/drawing/2014/main" id="{341DD293-7989-4F76-BC7A-306AB50B80C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1" name="Text Box 588">
          <a:extLst>
            <a:ext uri="{FF2B5EF4-FFF2-40B4-BE49-F238E27FC236}">
              <a16:creationId xmlns:a16="http://schemas.microsoft.com/office/drawing/2014/main" id="{60F7E460-9352-4D73-BB9D-B26F229CB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2" name="Text Box 589">
          <a:extLst>
            <a:ext uri="{FF2B5EF4-FFF2-40B4-BE49-F238E27FC236}">
              <a16:creationId xmlns:a16="http://schemas.microsoft.com/office/drawing/2014/main" id="{172B1CFA-750D-40E7-ACE0-E05325772A0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3" name="Text Box 590">
          <a:extLst>
            <a:ext uri="{FF2B5EF4-FFF2-40B4-BE49-F238E27FC236}">
              <a16:creationId xmlns:a16="http://schemas.microsoft.com/office/drawing/2014/main" id="{E1E866BE-F78F-4C21-9F21-BEEBE881002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64" name="Text Box 591">
          <a:extLst>
            <a:ext uri="{FF2B5EF4-FFF2-40B4-BE49-F238E27FC236}">
              <a16:creationId xmlns:a16="http://schemas.microsoft.com/office/drawing/2014/main" id="{69AF8C6C-6EC3-400E-8EC5-5361411141FD}"/>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5" name="Text Box 592">
          <a:extLst>
            <a:ext uri="{FF2B5EF4-FFF2-40B4-BE49-F238E27FC236}">
              <a16:creationId xmlns:a16="http://schemas.microsoft.com/office/drawing/2014/main" id="{775CDD27-49B8-4D32-B001-C0578C1B64E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6" name="Text Box 593">
          <a:extLst>
            <a:ext uri="{FF2B5EF4-FFF2-40B4-BE49-F238E27FC236}">
              <a16:creationId xmlns:a16="http://schemas.microsoft.com/office/drawing/2014/main" id="{1211425E-7E52-4840-A652-A7D3F18513F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7" name="Text Box 594">
          <a:extLst>
            <a:ext uri="{FF2B5EF4-FFF2-40B4-BE49-F238E27FC236}">
              <a16:creationId xmlns:a16="http://schemas.microsoft.com/office/drawing/2014/main" id="{F501530D-20D2-4046-912E-BCA3F54FDAB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8" name="Text Box 595">
          <a:extLst>
            <a:ext uri="{FF2B5EF4-FFF2-40B4-BE49-F238E27FC236}">
              <a16:creationId xmlns:a16="http://schemas.microsoft.com/office/drawing/2014/main" id="{7AB3A264-DC7A-46BB-AAAF-3F51B068FF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9" name="Text Box 596">
          <a:extLst>
            <a:ext uri="{FF2B5EF4-FFF2-40B4-BE49-F238E27FC236}">
              <a16:creationId xmlns:a16="http://schemas.microsoft.com/office/drawing/2014/main" id="{ACF9D767-A308-4F4D-B0A0-3A90E879065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0" name="Text Box 597">
          <a:extLst>
            <a:ext uri="{FF2B5EF4-FFF2-40B4-BE49-F238E27FC236}">
              <a16:creationId xmlns:a16="http://schemas.microsoft.com/office/drawing/2014/main" id="{C868DAA5-BB0F-4022-BF75-C3EA0B6F16E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1" name="Text Box 598">
          <a:extLst>
            <a:ext uri="{FF2B5EF4-FFF2-40B4-BE49-F238E27FC236}">
              <a16:creationId xmlns:a16="http://schemas.microsoft.com/office/drawing/2014/main" id="{C42ADEED-545B-47D4-94B1-8FF9A24F0B6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2" name="Text Box 599">
          <a:extLst>
            <a:ext uri="{FF2B5EF4-FFF2-40B4-BE49-F238E27FC236}">
              <a16:creationId xmlns:a16="http://schemas.microsoft.com/office/drawing/2014/main" id="{D505AAF8-7096-4C74-AC2B-9CAD369BD86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3" name="Text Box 600">
          <a:extLst>
            <a:ext uri="{FF2B5EF4-FFF2-40B4-BE49-F238E27FC236}">
              <a16:creationId xmlns:a16="http://schemas.microsoft.com/office/drawing/2014/main" id="{60988EAD-D73D-4BA0-991A-BB0293B05CC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4" name="Text Box 601">
          <a:extLst>
            <a:ext uri="{FF2B5EF4-FFF2-40B4-BE49-F238E27FC236}">
              <a16:creationId xmlns:a16="http://schemas.microsoft.com/office/drawing/2014/main" id="{E68D5A03-4612-4747-B9E6-F8587AF4BC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75" name="Text Box 602">
          <a:extLst>
            <a:ext uri="{FF2B5EF4-FFF2-40B4-BE49-F238E27FC236}">
              <a16:creationId xmlns:a16="http://schemas.microsoft.com/office/drawing/2014/main" id="{E72EF41B-9FAB-43AE-80D8-452CA05C96B6}"/>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6" name="Text Box 603">
          <a:extLst>
            <a:ext uri="{FF2B5EF4-FFF2-40B4-BE49-F238E27FC236}">
              <a16:creationId xmlns:a16="http://schemas.microsoft.com/office/drawing/2014/main" id="{7872BA20-2809-41BD-A56D-17BE8DB9988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7" name="Text Box 604">
          <a:extLst>
            <a:ext uri="{FF2B5EF4-FFF2-40B4-BE49-F238E27FC236}">
              <a16:creationId xmlns:a16="http://schemas.microsoft.com/office/drawing/2014/main" id="{7C60F31B-7390-43B0-B0CD-781A45630A8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8" name="Text Box 605">
          <a:extLst>
            <a:ext uri="{FF2B5EF4-FFF2-40B4-BE49-F238E27FC236}">
              <a16:creationId xmlns:a16="http://schemas.microsoft.com/office/drawing/2014/main" id="{99364E21-DF6E-4981-9FDA-3D50553E548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9" name="Text Box 606">
          <a:extLst>
            <a:ext uri="{FF2B5EF4-FFF2-40B4-BE49-F238E27FC236}">
              <a16:creationId xmlns:a16="http://schemas.microsoft.com/office/drawing/2014/main" id="{32445F46-E814-40A2-890F-052BE58F338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0" name="Text Box 607">
          <a:extLst>
            <a:ext uri="{FF2B5EF4-FFF2-40B4-BE49-F238E27FC236}">
              <a16:creationId xmlns:a16="http://schemas.microsoft.com/office/drawing/2014/main" id="{BC4D1A17-C291-4EE0-BE55-ACA1EA63610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1" name="Text Box 608">
          <a:extLst>
            <a:ext uri="{FF2B5EF4-FFF2-40B4-BE49-F238E27FC236}">
              <a16:creationId xmlns:a16="http://schemas.microsoft.com/office/drawing/2014/main" id="{63A8A27B-C4C7-47C8-9B8B-BB16FB00FAD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2" name="Text Box 609">
          <a:extLst>
            <a:ext uri="{FF2B5EF4-FFF2-40B4-BE49-F238E27FC236}">
              <a16:creationId xmlns:a16="http://schemas.microsoft.com/office/drawing/2014/main" id="{0AD4D8D5-1374-4864-98AF-D16E6161A44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3" name="Text Box 610">
          <a:extLst>
            <a:ext uri="{FF2B5EF4-FFF2-40B4-BE49-F238E27FC236}">
              <a16:creationId xmlns:a16="http://schemas.microsoft.com/office/drawing/2014/main" id="{B93771F4-E4F6-46CA-BF32-D1DCD0D37F0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4" name="Text Box 611">
          <a:extLst>
            <a:ext uri="{FF2B5EF4-FFF2-40B4-BE49-F238E27FC236}">
              <a16:creationId xmlns:a16="http://schemas.microsoft.com/office/drawing/2014/main" id="{107AF966-73A7-411C-8100-62D72869F9D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5" name="Text Box 612">
          <a:extLst>
            <a:ext uri="{FF2B5EF4-FFF2-40B4-BE49-F238E27FC236}">
              <a16:creationId xmlns:a16="http://schemas.microsoft.com/office/drawing/2014/main" id="{33CF484B-2F3D-4EA7-8F59-DB62F44B4D0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86" name="Text Box 613">
          <a:extLst>
            <a:ext uri="{FF2B5EF4-FFF2-40B4-BE49-F238E27FC236}">
              <a16:creationId xmlns:a16="http://schemas.microsoft.com/office/drawing/2014/main" id="{62F6A59C-D482-4E93-A95E-D9B68D2D13DA}"/>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7" name="Text Box 614">
          <a:extLst>
            <a:ext uri="{FF2B5EF4-FFF2-40B4-BE49-F238E27FC236}">
              <a16:creationId xmlns:a16="http://schemas.microsoft.com/office/drawing/2014/main" id="{C4141833-223B-4F6A-9C7E-CA9E9E456D5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8" name="Text Box 615">
          <a:extLst>
            <a:ext uri="{FF2B5EF4-FFF2-40B4-BE49-F238E27FC236}">
              <a16:creationId xmlns:a16="http://schemas.microsoft.com/office/drawing/2014/main" id="{977D95FB-F7F2-4D6A-B6FB-AA43A06AEA4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9" name="Text Box 616">
          <a:extLst>
            <a:ext uri="{FF2B5EF4-FFF2-40B4-BE49-F238E27FC236}">
              <a16:creationId xmlns:a16="http://schemas.microsoft.com/office/drawing/2014/main" id="{063806DD-C886-46F1-8731-7C12A693D2C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0" name="Text Box 617">
          <a:extLst>
            <a:ext uri="{FF2B5EF4-FFF2-40B4-BE49-F238E27FC236}">
              <a16:creationId xmlns:a16="http://schemas.microsoft.com/office/drawing/2014/main" id="{6D0A718B-2649-46C0-B71B-69C979D0E43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1" name="Text Box 618">
          <a:extLst>
            <a:ext uri="{FF2B5EF4-FFF2-40B4-BE49-F238E27FC236}">
              <a16:creationId xmlns:a16="http://schemas.microsoft.com/office/drawing/2014/main" id="{C339AB8F-3201-429D-9347-C81C327F93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2" name="Text Box 619">
          <a:extLst>
            <a:ext uri="{FF2B5EF4-FFF2-40B4-BE49-F238E27FC236}">
              <a16:creationId xmlns:a16="http://schemas.microsoft.com/office/drawing/2014/main" id="{3D99A10B-E4E7-44E8-8D06-080F6953336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3" name="Text Box 620">
          <a:extLst>
            <a:ext uri="{FF2B5EF4-FFF2-40B4-BE49-F238E27FC236}">
              <a16:creationId xmlns:a16="http://schemas.microsoft.com/office/drawing/2014/main" id="{1F21F718-6737-414A-BA48-CFEE062D01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4" name="Text Box 621">
          <a:extLst>
            <a:ext uri="{FF2B5EF4-FFF2-40B4-BE49-F238E27FC236}">
              <a16:creationId xmlns:a16="http://schemas.microsoft.com/office/drawing/2014/main" id="{8812D877-C0FA-4391-BEFB-33A461674D0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5" name="Text Box 622">
          <a:extLst>
            <a:ext uri="{FF2B5EF4-FFF2-40B4-BE49-F238E27FC236}">
              <a16:creationId xmlns:a16="http://schemas.microsoft.com/office/drawing/2014/main" id="{7D9F3E88-D496-40F9-AA09-3ED6DA9714D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6" name="Text Box 623">
          <a:extLst>
            <a:ext uri="{FF2B5EF4-FFF2-40B4-BE49-F238E27FC236}">
              <a16:creationId xmlns:a16="http://schemas.microsoft.com/office/drawing/2014/main" id="{44FF51AD-6474-455C-880E-DE5354563F0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97" name="Text Box 624">
          <a:extLst>
            <a:ext uri="{FF2B5EF4-FFF2-40B4-BE49-F238E27FC236}">
              <a16:creationId xmlns:a16="http://schemas.microsoft.com/office/drawing/2014/main" id="{EDFCED74-0C87-4CA4-9F25-43C7DC2AFE01}"/>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8" name="Text Box 625">
          <a:extLst>
            <a:ext uri="{FF2B5EF4-FFF2-40B4-BE49-F238E27FC236}">
              <a16:creationId xmlns:a16="http://schemas.microsoft.com/office/drawing/2014/main" id="{862A2714-7FB9-4A81-A4F3-1E93CB9C0E9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9" name="Text Box 626">
          <a:extLst>
            <a:ext uri="{FF2B5EF4-FFF2-40B4-BE49-F238E27FC236}">
              <a16:creationId xmlns:a16="http://schemas.microsoft.com/office/drawing/2014/main" id="{CC02077C-E87C-421C-89E7-D7C86A419BB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0" name="Text Box 627">
          <a:extLst>
            <a:ext uri="{FF2B5EF4-FFF2-40B4-BE49-F238E27FC236}">
              <a16:creationId xmlns:a16="http://schemas.microsoft.com/office/drawing/2014/main" id="{466D17F2-3FBF-4CED-A4A5-89025607703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1" name="Text Box 628">
          <a:extLst>
            <a:ext uri="{FF2B5EF4-FFF2-40B4-BE49-F238E27FC236}">
              <a16:creationId xmlns:a16="http://schemas.microsoft.com/office/drawing/2014/main" id="{58712319-997E-4200-9198-A776465ACF5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2" name="Text Box 629">
          <a:extLst>
            <a:ext uri="{FF2B5EF4-FFF2-40B4-BE49-F238E27FC236}">
              <a16:creationId xmlns:a16="http://schemas.microsoft.com/office/drawing/2014/main" id="{F0D60447-8704-4B00-ACED-81394DC0BEE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3" name="Text Box 630">
          <a:extLst>
            <a:ext uri="{FF2B5EF4-FFF2-40B4-BE49-F238E27FC236}">
              <a16:creationId xmlns:a16="http://schemas.microsoft.com/office/drawing/2014/main" id="{72FB5D95-390E-4237-B9BF-71615109CE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4" name="Text Box 631">
          <a:extLst>
            <a:ext uri="{FF2B5EF4-FFF2-40B4-BE49-F238E27FC236}">
              <a16:creationId xmlns:a16="http://schemas.microsoft.com/office/drawing/2014/main" id="{0F183474-91B9-46F9-87C1-19449139A33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5" name="Text Box 632">
          <a:extLst>
            <a:ext uri="{FF2B5EF4-FFF2-40B4-BE49-F238E27FC236}">
              <a16:creationId xmlns:a16="http://schemas.microsoft.com/office/drawing/2014/main" id="{4F02770E-484C-4B75-BB1F-FB86A90548C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6" name="Text Box 633">
          <a:extLst>
            <a:ext uri="{FF2B5EF4-FFF2-40B4-BE49-F238E27FC236}">
              <a16:creationId xmlns:a16="http://schemas.microsoft.com/office/drawing/2014/main" id="{AE15D886-2BE3-4F20-AAC0-0BA957A432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7" name="Text Box 634">
          <a:extLst>
            <a:ext uri="{FF2B5EF4-FFF2-40B4-BE49-F238E27FC236}">
              <a16:creationId xmlns:a16="http://schemas.microsoft.com/office/drawing/2014/main" id="{C00BC23F-340A-4A05-AE9E-5F8C63DDA6E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8" name="Text Box 636">
          <a:extLst>
            <a:ext uri="{FF2B5EF4-FFF2-40B4-BE49-F238E27FC236}">
              <a16:creationId xmlns:a16="http://schemas.microsoft.com/office/drawing/2014/main" id="{8B9E5B2C-BDA8-41BC-A2FE-81CFF38BFFF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9" name="Text Box 637">
          <a:extLst>
            <a:ext uri="{FF2B5EF4-FFF2-40B4-BE49-F238E27FC236}">
              <a16:creationId xmlns:a16="http://schemas.microsoft.com/office/drawing/2014/main" id="{763EFDB1-67CA-495C-91C5-3327B61F0E5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0" name="Text Box 638">
          <a:extLst>
            <a:ext uri="{FF2B5EF4-FFF2-40B4-BE49-F238E27FC236}">
              <a16:creationId xmlns:a16="http://schemas.microsoft.com/office/drawing/2014/main" id="{6DF416F9-375C-4B15-8B59-6BA42C8500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1" name="Text Box 639">
          <a:extLst>
            <a:ext uri="{FF2B5EF4-FFF2-40B4-BE49-F238E27FC236}">
              <a16:creationId xmlns:a16="http://schemas.microsoft.com/office/drawing/2014/main" id="{15981119-768A-44ED-951F-A2DC6AEF11B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2" name="Text Box 640">
          <a:extLst>
            <a:ext uri="{FF2B5EF4-FFF2-40B4-BE49-F238E27FC236}">
              <a16:creationId xmlns:a16="http://schemas.microsoft.com/office/drawing/2014/main" id="{CD844C57-E03B-496F-BE81-FDF47998243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3" name="Text Box 641">
          <a:extLst>
            <a:ext uri="{FF2B5EF4-FFF2-40B4-BE49-F238E27FC236}">
              <a16:creationId xmlns:a16="http://schemas.microsoft.com/office/drawing/2014/main" id="{FFE09B0E-D09B-4C06-AF0B-61FC07795B5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4" name="Text Box 642">
          <a:extLst>
            <a:ext uri="{FF2B5EF4-FFF2-40B4-BE49-F238E27FC236}">
              <a16:creationId xmlns:a16="http://schemas.microsoft.com/office/drawing/2014/main" id="{9069EDC1-B374-4406-8984-29A47A7B9A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5" name="Text Box 643">
          <a:extLst>
            <a:ext uri="{FF2B5EF4-FFF2-40B4-BE49-F238E27FC236}">
              <a16:creationId xmlns:a16="http://schemas.microsoft.com/office/drawing/2014/main" id="{0DAF08BC-7A0A-4FAE-8B91-D40855AE23F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6" name="Text Box 644">
          <a:extLst>
            <a:ext uri="{FF2B5EF4-FFF2-40B4-BE49-F238E27FC236}">
              <a16:creationId xmlns:a16="http://schemas.microsoft.com/office/drawing/2014/main" id="{551946A7-6DD7-486D-BFD3-EC22D9C26DD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7" name="Text Box 645">
          <a:extLst>
            <a:ext uri="{FF2B5EF4-FFF2-40B4-BE49-F238E27FC236}">
              <a16:creationId xmlns:a16="http://schemas.microsoft.com/office/drawing/2014/main" id="{251CBB41-26E4-432C-966F-E19056B0F29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8" name="Text Box 647">
          <a:extLst>
            <a:ext uri="{FF2B5EF4-FFF2-40B4-BE49-F238E27FC236}">
              <a16:creationId xmlns:a16="http://schemas.microsoft.com/office/drawing/2014/main" id="{7E220435-03E2-43D2-AA59-B2A5AAA2994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9" name="Text Box 648">
          <a:extLst>
            <a:ext uri="{FF2B5EF4-FFF2-40B4-BE49-F238E27FC236}">
              <a16:creationId xmlns:a16="http://schemas.microsoft.com/office/drawing/2014/main" id="{F95528AB-AFCF-4F6B-8795-1891C2F5C76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0" name="Text Box 649">
          <a:extLst>
            <a:ext uri="{FF2B5EF4-FFF2-40B4-BE49-F238E27FC236}">
              <a16:creationId xmlns:a16="http://schemas.microsoft.com/office/drawing/2014/main" id="{CF51D0AA-C987-4FE4-AFA1-4696748B8BC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1" name="Text Box 650">
          <a:extLst>
            <a:ext uri="{FF2B5EF4-FFF2-40B4-BE49-F238E27FC236}">
              <a16:creationId xmlns:a16="http://schemas.microsoft.com/office/drawing/2014/main" id="{3863A355-A586-40DE-B966-DD0406CF99D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2" name="Text Box 651">
          <a:extLst>
            <a:ext uri="{FF2B5EF4-FFF2-40B4-BE49-F238E27FC236}">
              <a16:creationId xmlns:a16="http://schemas.microsoft.com/office/drawing/2014/main" id="{61412CF8-CBDE-400E-B5CE-8E087772354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3" name="Text Box 652">
          <a:extLst>
            <a:ext uri="{FF2B5EF4-FFF2-40B4-BE49-F238E27FC236}">
              <a16:creationId xmlns:a16="http://schemas.microsoft.com/office/drawing/2014/main" id="{2AA0CDC5-6F29-435A-969B-9211CB273A1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4" name="Text Box 653">
          <a:extLst>
            <a:ext uri="{FF2B5EF4-FFF2-40B4-BE49-F238E27FC236}">
              <a16:creationId xmlns:a16="http://schemas.microsoft.com/office/drawing/2014/main" id="{41F1CBCD-ACA5-4775-BDB4-DAC784C82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5" name="Text Box 654">
          <a:extLst>
            <a:ext uri="{FF2B5EF4-FFF2-40B4-BE49-F238E27FC236}">
              <a16:creationId xmlns:a16="http://schemas.microsoft.com/office/drawing/2014/main" id="{B5A98038-B18D-42BB-A7DD-5EFB6286195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6" name="Text Box 655">
          <a:extLst>
            <a:ext uri="{FF2B5EF4-FFF2-40B4-BE49-F238E27FC236}">
              <a16:creationId xmlns:a16="http://schemas.microsoft.com/office/drawing/2014/main" id="{F170A446-6A52-43BC-9E26-8CDEFBD061E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7" name="Text Box 656">
          <a:extLst>
            <a:ext uri="{FF2B5EF4-FFF2-40B4-BE49-F238E27FC236}">
              <a16:creationId xmlns:a16="http://schemas.microsoft.com/office/drawing/2014/main" id="{01F63336-0079-4DAB-BE1D-BFD00A807D8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28" name="Text Box 658">
          <a:extLst>
            <a:ext uri="{FF2B5EF4-FFF2-40B4-BE49-F238E27FC236}">
              <a16:creationId xmlns:a16="http://schemas.microsoft.com/office/drawing/2014/main" id="{30491FF8-EA8D-4C75-9963-EC5563445CD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29" name="Text Box 659">
          <a:extLst>
            <a:ext uri="{FF2B5EF4-FFF2-40B4-BE49-F238E27FC236}">
              <a16:creationId xmlns:a16="http://schemas.microsoft.com/office/drawing/2014/main" id="{B1888098-9E8B-4DF1-A4BD-608D487BF22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0" name="Text Box 660">
          <a:extLst>
            <a:ext uri="{FF2B5EF4-FFF2-40B4-BE49-F238E27FC236}">
              <a16:creationId xmlns:a16="http://schemas.microsoft.com/office/drawing/2014/main" id="{58397EBE-80B0-470E-AF52-B26C945D5D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1" name="Text Box 661">
          <a:extLst>
            <a:ext uri="{FF2B5EF4-FFF2-40B4-BE49-F238E27FC236}">
              <a16:creationId xmlns:a16="http://schemas.microsoft.com/office/drawing/2014/main" id="{390F367C-73B9-4FA7-B241-4B3EADBBED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2" name="Text Box 662">
          <a:extLst>
            <a:ext uri="{FF2B5EF4-FFF2-40B4-BE49-F238E27FC236}">
              <a16:creationId xmlns:a16="http://schemas.microsoft.com/office/drawing/2014/main" id="{B70E267C-F345-43CC-92C6-45219D3F815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3" name="Text Box 663">
          <a:extLst>
            <a:ext uri="{FF2B5EF4-FFF2-40B4-BE49-F238E27FC236}">
              <a16:creationId xmlns:a16="http://schemas.microsoft.com/office/drawing/2014/main" id="{0E8DD39E-1257-4D5D-8B55-550D4A219A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4" name="Text Box 664">
          <a:extLst>
            <a:ext uri="{FF2B5EF4-FFF2-40B4-BE49-F238E27FC236}">
              <a16:creationId xmlns:a16="http://schemas.microsoft.com/office/drawing/2014/main" id="{91F6DE70-F820-4231-9703-AA732B9A67B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5" name="Text Box 665">
          <a:extLst>
            <a:ext uri="{FF2B5EF4-FFF2-40B4-BE49-F238E27FC236}">
              <a16:creationId xmlns:a16="http://schemas.microsoft.com/office/drawing/2014/main" id="{E997C9F5-8A26-412E-9FCD-DC7D299327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6" name="Text Box 666">
          <a:extLst>
            <a:ext uri="{FF2B5EF4-FFF2-40B4-BE49-F238E27FC236}">
              <a16:creationId xmlns:a16="http://schemas.microsoft.com/office/drawing/2014/main" id="{5E074300-09DC-4151-BC53-A45FBE8790B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7" name="Text Box 667">
          <a:extLst>
            <a:ext uri="{FF2B5EF4-FFF2-40B4-BE49-F238E27FC236}">
              <a16:creationId xmlns:a16="http://schemas.microsoft.com/office/drawing/2014/main" id="{C1CFAB8C-79A1-444F-B2D0-CE919688324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8" name="Text Box 668">
          <a:extLst>
            <a:ext uri="{FF2B5EF4-FFF2-40B4-BE49-F238E27FC236}">
              <a16:creationId xmlns:a16="http://schemas.microsoft.com/office/drawing/2014/main" id="{F8628DA0-E2C5-4C02-9531-14EE3BC938E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9" name="Text Box 669">
          <a:extLst>
            <a:ext uri="{FF2B5EF4-FFF2-40B4-BE49-F238E27FC236}">
              <a16:creationId xmlns:a16="http://schemas.microsoft.com/office/drawing/2014/main" id="{91A59E7A-81C6-4AD0-957A-931091E36E9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0" name="Text Box 670">
          <a:extLst>
            <a:ext uri="{FF2B5EF4-FFF2-40B4-BE49-F238E27FC236}">
              <a16:creationId xmlns:a16="http://schemas.microsoft.com/office/drawing/2014/main" id="{463E5299-20C6-47A6-9C12-AF3CE0FDCA0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1" name="Text Box 671">
          <a:extLst>
            <a:ext uri="{FF2B5EF4-FFF2-40B4-BE49-F238E27FC236}">
              <a16:creationId xmlns:a16="http://schemas.microsoft.com/office/drawing/2014/main" id="{18BC7FF1-D543-4D08-A9D7-4A77C0F1A2F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2" name="Text Box 673">
          <a:extLst>
            <a:ext uri="{FF2B5EF4-FFF2-40B4-BE49-F238E27FC236}">
              <a16:creationId xmlns:a16="http://schemas.microsoft.com/office/drawing/2014/main" id="{37AB8E14-81B3-48B7-A95E-4CFC98B3E82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3" name="Text Box 674">
          <a:extLst>
            <a:ext uri="{FF2B5EF4-FFF2-40B4-BE49-F238E27FC236}">
              <a16:creationId xmlns:a16="http://schemas.microsoft.com/office/drawing/2014/main" id="{6E33F6BB-65E1-4E13-8587-724ED5FB5B4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4" name="Text Box 675">
          <a:extLst>
            <a:ext uri="{FF2B5EF4-FFF2-40B4-BE49-F238E27FC236}">
              <a16:creationId xmlns:a16="http://schemas.microsoft.com/office/drawing/2014/main" id="{F63F830A-180E-4D9D-9DCE-C3B943E478D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5" name="Text Box 676">
          <a:extLst>
            <a:ext uri="{FF2B5EF4-FFF2-40B4-BE49-F238E27FC236}">
              <a16:creationId xmlns:a16="http://schemas.microsoft.com/office/drawing/2014/main" id="{331120E1-A1B5-4E3D-9856-1BC95978278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6" name="Text Box 677">
          <a:extLst>
            <a:ext uri="{FF2B5EF4-FFF2-40B4-BE49-F238E27FC236}">
              <a16:creationId xmlns:a16="http://schemas.microsoft.com/office/drawing/2014/main" id="{43885F1A-7225-4CA5-A827-2E566163C53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7" name="Text Box 678">
          <a:extLst>
            <a:ext uri="{FF2B5EF4-FFF2-40B4-BE49-F238E27FC236}">
              <a16:creationId xmlns:a16="http://schemas.microsoft.com/office/drawing/2014/main" id="{6F569E79-D70F-4629-BC5A-DE8B29993E5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8" name="Text Box 679">
          <a:extLst>
            <a:ext uri="{FF2B5EF4-FFF2-40B4-BE49-F238E27FC236}">
              <a16:creationId xmlns:a16="http://schemas.microsoft.com/office/drawing/2014/main" id="{69015D63-28F1-4DCC-B98D-6CC093D8FDF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9" name="Text Box 680">
          <a:extLst>
            <a:ext uri="{FF2B5EF4-FFF2-40B4-BE49-F238E27FC236}">
              <a16:creationId xmlns:a16="http://schemas.microsoft.com/office/drawing/2014/main" id="{338CB3BC-8644-4D0E-BD5D-9B7CCA3AA93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0" name="Text Box 681">
          <a:extLst>
            <a:ext uri="{FF2B5EF4-FFF2-40B4-BE49-F238E27FC236}">
              <a16:creationId xmlns:a16="http://schemas.microsoft.com/office/drawing/2014/main" id="{E90E87EA-9E46-4191-A4CF-D2BA9A9325A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1" name="Text Box 682">
          <a:extLst>
            <a:ext uri="{FF2B5EF4-FFF2-40B4-BE49-F238E27FC236}">
              <a16:creationId xmlns:a16="http://schemas.microsoft.com/office/drawing/2014/main" id="{459737D8-28FB-4488-8852-7937BD41358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2" name="Text Box 683">
          <a:extLst>
            <a:ext uri="{FF2B5EF4-FFF2-40B4-BE49-F238E27FC236}">
              <a16:creationId xmlns:a16="http://schemas.microsoft.com/office/drawing/2014/main" id="{E1C4E4B8-BD98-4F5D-AA4A-9683B87B2ED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3" name="Text Box 684">
          <a:extLst>
            <a:ext uri="{FF2B5EF4-FFF2-40B4-BE49-F238E27FC236}">
              <a16:creationId xmlns:a16="http://schemas.microsoft.com/office/drawing/2014/main" id="{8E8724C6-BF99-4C1E-8C53-B7EB06772CC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4" name="Text Box 685">
          <a:extLst>
            <a:ext uri="{FF2B5EF4-FFF2-40B4-BE49-F238E27FC236}">
              <a16:creationId xmlns:a16="http://schemas.microsoft.com/office/drawing/2014/main" id="{42A0DA22-61D0-464A-87A5-343F87E9A30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5" name="Text Box 686">
          <a:extLst>
            <a:ext uri="{FF2B5EF4-FFF2-40B4-BE49-F238E27FC236}">
              <a16:creationId xmlns:a16="http://schemas.microsoft.com/office/drawing/2014/main" id="{6DFE1C57-8DEE-48D5-A49C-E32BA07CE76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6" name="Text Box 688">
          <a:extLst>
            <a:ext uri="{FF2B5EF4-FFF2-40B4-BE49-F238E27FC236}">
              <a16:creationId xmlns:a16="http://schemas.microsoft.com/office/drawing/2014/main" id="{1E416ED5-7348-4621-B3CF-A7BBE9C9AE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7" name="Text Box 689">
          <a:extLst>
            <a:ext uri="{FF2B5EF4-FFF2-40B4-BE49-F238E27FC236}">
              <a16:creationId xmlns:a16="http://schemas.microsoft.com/office/drawing/2014/main" id="{618BA30F-92CD-4331-B464-D8C24DF4699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8" name="Text Box 690">
          <a:extLst>
            <a:ext uri="{FF2B5EF4-FFF2-40B4-BE49-F238E27FC236}">
              <a16:creationId xmlns:a16="http://schemas.microsoft.com/office/drawing/2014/main" id="{CA0627A3-6284-4B11-8F49-E8D38B64FA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9" name="Text Box 691">
          <a:extLst>
            <a:ext uri="{FF2B5EF4-FFF2-40B4-BE49-F238E27FC236}">
              <a16:creationId xmlns:a16="http://schemas.microsoft.com/office/drawing/2014/main" id="{CFE3202A-BFDC-42A1-880A-24AF964F731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0" name="Text Box 692">
          <a:extLst>
            <a:ext uri="{FF2B5EF4-FFF2-40B4-BE49-F238E27FC236}">
              <a16:creationId xmlns:a16="http://schemas.microsoft.com/office/drawing/2014/main" id="{AB72AB68-171F-4493-AD52-97B848CA2EE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1" name="Text Box 693">
          <a:extLst>
            <a:ext uri="{FF2B5EF4-FFF2-40B4-BE49-F238E27FC236}">
              <a16:creationId xmlns:a16="http://schemas.microsoft.com/office/drawing/2014/main" id="{BC6DA3CC-1357-4395-B9F8-7DBC83B12A7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2" name="Text Box 694">
          <a:extLst>
            <a:ext uri="{FF2B5EF4-FFF2-40B4-BE49-F238E27FC236}">
              <a16:creationId xmlns:a16="http://schemas.microsoft.com/office/drawing/2014/main" id="{64929441-8B44-408F-8EB3-11A887DF319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3" name="Text Box 695">
          <a:extLst>
            <a:ext uri="{FF2B5EF4-FFF2-40B4-BE49-F238E27FC236}">
              <a16:creationId xmlns:a16="http://schemas.microsoft.com/office/drawing/2014/main" id="{E58B1D73-97E4-4AFC-9EED-597B99EAD92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4" name="Text Box 696">
          <a:extLst>
            <a:ext uri="{FF2B5EF4-FFF2-40B4-BE49-F238E27FC236}">
              <a16:creationId xmlns:a16="http://schemas.microsoft.com/office/drawing/2014/main" id="{28106344-D1BD-46AD-9F87-669B899F434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5" name="Text Box 697">
          <a:extLst>
            <a:ext uri="{FF2B5EF4-FFF2-40B4-BE49-F238E27FC236}">
              <a16:creationId xmlns:a16="http://schemas.microsoft.com/office/drawing/2014/main" id="{0B1FC2FC-4EEB-4575-9983-E7A70A09440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6" name="Text Box 698">
          <a:extLst>
            <a:ext uri="{FF2B5EF4-FFF2-40B4-BE49-F238E27FC236}">
              <a16:creationId xmlns:a16="http://schemas.microsoft.com/office/drawing/2014/main" id="{B10D70F6-107D-4597-AC8D-D36683FA1B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7" name="Text Box 699">
          <a:extLst>
            <a:ext uri="{FF2B5EF4-FFF2-40B4-BE49-F238E27FC236}">
              <a16:creationId xmlns:a16="http://schemas.microsoft.com/office/drawing/2014/main" id="{2A6FC5D1-E0A7-4965-AA77-4B30DF3C98C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8" name="Text Box 700">
          <a:extLst>
            <a:ext uri="{FF2B5EF4-FFF2-40B4-BE49-F238E27FC236}">
              <a16:creationId xmlns:a16="http://schemas.microsoft.com/office/drawing/2014/main" id="{E6373E1C-A284-4551-B401-357138A96F7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9" name="Text Box 701">
          <a:extLst>
            <a:ext uri="{FF2B5EF4-FFF2-40B4-BE49-F238E27FC236}">
              <a16:creationId xmlns:a16="http://schemas.microsoft.com/office/drawing/2014/main" id="{7BF5DBB6-D854-423B-90B7-A32ED0CF5DF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0" name="Text Box 703">
          <a:extLst>
            <a:ext uri="{FF2B5EF4-FFF2-40B4-BE49-F238E27FC236}">
              <a16:creationId xmlns:a16="http://schemas.microsoft.com/office/drawing/2014/main" id="{1A7B7FE4-EC23-40C8-8951-3C3D0B74327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1" name="Text Box 704">
          <a:extLst>
            <a:ext uri="{FF2B5EF4-FFF2-40B4-BE49-F238E27FC236}">
              <a16:creationId xmlns:a16="http://schemas.microsoft.com/office/drawing/2014/main" id="{0F926316-CBEC-49A6-8BD5-8912155F7FF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2" name="Text Box 705">
          <a:extLst>
            <a:ext uri="{FF2B5EF4-FFF2-40B4-BE49-F238E27FC236}">
              <a16:creationId xmlns:a16="http://schemas.microsoft.com/office/drawing/2014/main" id="{2CB1FB69-235B-4E9E-9B1E-214BE26C32D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3" name="Text Box 706">
          <a:extLst>
            <a:ext uri="{FF2B5EF4-FFF2-40B4-BE49-F238E27FC236}">
              <a16:creationId xmlns:a16="http://schemas.microsoft.com/office/drawing/2014/main" id="{5B505F97-85A0-458A-8C57-48F9A741ACB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4" name="Text Box 707">
          <a:extLst>
            <a:ext uri="{FF2B5EF4-FFF2-40B4-BE49-F238E27FC236}">
              <a16:creationId xmlns:a16="http://schemas.microsoft.com/office/drawing/2014/main" id="{33D18FD5-1917-4C3E-B231-D542683E3E8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5" name="Text Box 708">
          <a:extLst>
            <a:ext uri="{FF2B5EF4-FFF2-40B4-BE49-F238E27FC236}">
              <a16:creationId xmlns:a16="http://schemas.microsoft.com/office/drawing/2014/main" id="{CFDCF365-F497-4BD6-B41B-C8D7DB2A34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6" name="Text Box 709">
          <a:extLst>
            <a:ext uri="{FF2B5EF4-FFF2-40B4-BE49-F238E27FC236}">
              <a16:creationId xmlns:a16="http://schemas.microsoft.com/office/drawing/2014/main" id="{AACD125A-D259-4CC3-AEF7-68660A0C3D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7" name="Text Box 710">
          <a:extLst>
            <a:ext uri="{FF2B5EF4-FFF2-40B4-BE49-F238E27FC236}">
              <a16:creationId xmlns:a16="http://schemas.microsoft.com/office/drawing/2014/main" id="{DF00F9F0-DAE2-479B-9E6C-3A2C19F4706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8" name="Text Box 711">
          <a:extLst>
            <a:ext uri="{FF2B5EF4-FFF2-40B4-BE49-F238E27FC236}">
              <a16:creationId xmlns:a16="http://schemas.microsoft.com/office/drawing/2014/main" id="{FC07994B-CE67-4D40-A003-AB5AEE3046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9" name="Text Box 712">
          <a:extLst>
            <a:ext uri="{FF2B5EF4-FFF2-40B4-BE49-F238E27FC236}">
              <a16:creationId xmlns:a16="http://schemas.microsoft.com/office/drawing/2014/main" id="{765F19BE-1211-4CC1-94BE-AF62FB24AFB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0" name="Text Box 713">
          <a:extLst>
            <a:ext uri="{FF2B5EF4-FFF2-40B4-BE49-F238E27FC236}">
              <a16:creationId xmlns:a16="http://schemas.microsoft.com/office/drawing/2014/main" id="{BB9D504C-252C-40EF-B78C-F7CFD8611A0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1" name="Text Box 714">
          <a:extLst>
            <a:ext uri="{FF2B5EF4-FFF2-40B4-BE49-F238E27FC236}">
              <a16:creationId xmlns:a16="http://schemas.microsoft.com/office/drawing/2014/main" id="{7EFCB247-C47D-4491-9DB1-55F6E3AB045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2" name="Text Box 715">
          <a:extLst>
            <a:ext uri="{FF2B5EF4-FFF2-40B4-BE49-F238E27FC236}">
              <a16:creationId xmlns:a16="http://schemas.microsoft.com/office/drawing/2014/main" id="{DB8C9C24-2C13-4EC1-9120-1587C7C4253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3" name="Text Box 716">
          <a:extLst>
            <a:ext uri="{FF2B5EF4-FFF2-40B4-BE49-F238E27FC236}">
              <a16:creationId xmlns:a16="http://schemas.microsoft.com/office/drawing/2014/main" id="{BE52F5AF-CDB8-4DA5-8D45-11AB30E135D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4" name="Text Box 718">
          <a:extLst>
            <a:ext uri="{FF2B5EF4-FFF2-40B4-BE49-F238E27FC236}">
              <a16:creationId xmlns:a16="http://schemas.microsoft.com/office/drawing/2014/main" id="{2AE31933-7BD9-491E-B1ED-97B6DB99FAD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5" name="Text Box 719">
          <a:extLst>
            <a:ext uri="{FF2B5EF4-FFF2-40B4-BE49-F238E27FC236}">
              <a16:creationId xmlns:a16="http://schemas.microsoft.com/office/drawing/2014/main" id="{42DF02D7-EA92-436A-9148-FE039FD8F6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6" name="Text Box 720">
          <a:extLst>
            <a:ext uri="{FF2B5EF4-FFF2-40B4-BE49-F238E27FC236}">
              <a16:creationId xmlns:a16="http://schemas.microsoft.com/office/drawing/2014/main" id="{97F10E64-9691-4A6E-ACE9-5AE1CA7AC1C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7" name="Text Box 721">
          <a:extLst>
            <a:ext uri="{FF2B5EF4-FFF2-40B4-BE49-F238E27FC236}">
              <a16:creationId xmlns:a16="http://schemas.microsoft.com/office/drawing/2014/main" id="{E64E6028-52D3-4044-B89E-38622E5CABF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8" name="Text Box 722">
          <a:extLst>
            <a:ext uri="{FF2B5EF4-FFF2-40B4-BE49-F238E27FC236}">
              <a16:creationId xmlns:a16="http://schemas.microsoft.com/office/drawing/2014/main" id="{6C6BB958-2E33-4CC6-B53D-0C042C217EF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9" name="Text Box 723">
          <a:extLst>
            <a:ext uri="{FF2B5EF4-FFF2-40B4-BE49-F238E27FC236}">
              <a16:creationId xmlns:a16="http://schemas.microsoft.com/office/drawing/2014/main" id="{F13F3D21-A1FD-4E65-A87C-F2691E64BE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0" name="Text Box 724">
          <a:extLst>
            <a:ext uri="{FF2B5EF4-FFF2-40B4-BE49-F238E27FC236}">
              <a16:creationId xmlns:a16="http://schemas.microsoft.com/office/drawing/2014/main" id="{F6BCA51B-8248-4D3C-BFB2-C4E8DED5F7D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1" name="Text Box 725">
          <a:extLst>
            <a:ext uri="{FF2B5EF4-FFF2-40B4-BE49-F238E27FC236}">
              <a16:creationId xmlns:a16="http://schemas.microsoft.com/office/drawing/2014/main" id="{9B9DBC87-769A-4D1A-AAC2-4EB0082776B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2" name="Text Box 726">
          <a:extLst>
            <a:ext uri="{FF2B5EF4-FFF2-40B4-BE49-F238E27FC236}">
              <a16:creationId xmlns:a16="http://schemas.microsoft.com/office/drawing/2014/main" id="{C69DB462-334A-462B-B182-57B0295A999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3" name="Text Box 727">
          <a:extLst>
            <a:ext uri="{FF2B5EF4-FFF2-40B4-BE49-F238E27FC236}">
              <a16:creationId xmlns:a16="http://schemas.microsoft.com/office/drawing/2014/main" id="{B1CA8117-D689-482C-ADA8-850A5024E4F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4" name="Text Box 728">
          <a:extLst>
            <a:ext uri="{FF2B5EF4-FFF2-40B4-BE49-F238E27FC236}">
              <a16:creationId xmlns:a16="http://schemas.microsoft.com/office/drawing/2014/main" id="{E14C11A1-F1F8-4CED-B6E4-410C099781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5" name="Text Box 729">
          <a:extLst>
            <a:ext uri="{FF2B5EF4-FFF2-40B4-BE49-F238E27FC236}">
              <a16:creationId xmlns:a16="http://schemas.microsoft.com/office/drawing/2014/main" id="{566EBCBD-AA2E-43C1-8273-0B137D498AE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6" name="Text Box 730">
          <a:extLst>
            <a:ext uri="{FF2B5EF4-FFF2-40B4-BE49-F238E27FC236}">
              <a16:creationId xmlns:a16="http://schemas.microsoft.com/office/drawing/2014/main" id="{4E59E1AF-998D-4118-B5CD-77E5D7FECAB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7" name="Text Box 731">
          <a:extLst>
            <a:ext uri="{FF2B5EF4-FFF2-40B4-BE49-F238E27FC236}">
              <a16:creationId xmlns:a16="http://schemas.microsoft.com/office/drawing/2014/main" id="{6DE1A528-E070-4622-968A-FE4022D1ACE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8" name="Text Box 733">
          <a:extLst>
            <a:ext uri="{FF2B5EF4-FFF2-40B4-BE49-F238E27FC236}">
              <a16:creationId xmlns:a16="http://schemas.microsoft.com/office/drawing/2014/main" id="{3692025A-B109-48A4-AB70-1340F28BBDB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9" name="Text Box 734">
          <a:extLst>
            <a:ext uri="{FF2B5EF4-FFF2-40B4-BE49-F238E27FC236}">
              <a16:creationId xmlns:a16="http://schemas.microsoft.com/office/drawing/2014/main" id="{18AC966F-3CEB-4E8A-817D-1A2F7069B9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0" name="Text Box 735">
          <a:extLst>
            <a:ext uri="{FF2B5EF4-FFF2-40B4-BE49-F238E27FC236}">
              <a16:creationId xmlns:a16="http://schemas.microsoft.com/office/drawing/2014/main" id="{4AD78F1A-D130-4816-8392-16A0834193B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1" name="Text Box 736">
          <a:extLst>
            <a:ext uri="{FF2B5EF4-FFF2-40B4-BE49-F238E27FC236}">
              <a16:creationId xmlns:a16="http://schemas.microsoft.com/office/drawing/2014/main" id="{E05E1473-011A-43C5-B133-149E7360396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2" name="Text Box 737">
          <a:extLst>
            <a:ext uri="{FF2B5EF4-FFF2-40B4-BE49-F238E27FC236}">
              <a16:creationId xmlns:a16="http://schemas.microsoft.com/office/drawing/2014/main" id="{D07E3B2D-552D-4B5C-9A4F-422DEAFCC16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3" name="Text Box 738">
          <a:extLst>
            <a:ext uri="{FF2B5EF4-FFF2-40B4-BE49-F238E27FC236}">
              <a16:creationId xmlns:a16="http://schemas.microsoft.com/office/drawing/2014/main" id="{6D6F520D-E1C7-4DB4-8741-B04726AC837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4" name="Text Box 739">
          <a:extLst>
            <a:ext uri="{FF2B5EF4-FFF2-40B4-BE49-F238E27FC236}">
              <a16:creationId xmlns:a16="http://schemas.microsoft.com/office/drawing/2014/main" id="{D459FB19-1E4B-468B-91A7-9C4ECD278A7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5" name="Text Box 740">
          <a:extLst>
            <a:ext uri="{FF2B5EF4-FFF2-40B4-BE49-F238E27FC236}">
              <a16:creationId xmlns:a16="http://schemas.microsoft.com/office/drawing/2014/main" id="{EAF90A73-4969-4C4E-B24B-D5B9183B56B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6" name="Text Box 741">
          <a:extLst>
            <a:ext uri="{FF2B5EF4-FFF2-40B4-BE49-F238E27FC236}">
              <a16:creationId xmlns:a16="http://schemas.microsoft.com/office/drawing/2014/main" id="{85514503-CAE7-4C73-8957-7A337C31136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7" name="Text Box 742">
          <a:extLst>
            <a:ext uri="{FF2B5EF4-FFF2-40B4-BE49-F238E27FC236}">
              <a16:creationId xmlns:a16="http://schemas.microsoft.com/office/drawing/2014/main" id="{28619E80-B1EB-4428-AE8C-A3D64BFF4F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8" name="Text Box 743">
          <a:extLst>
            <a:ext uri="{FF2B5EF4-FFF2-40B4-BE49-F238E27FC236}">
              <a16:creationId xmlns:a16="http://schemas.microsoft.com/office/drawing/2014/main" id="{85FFD892-90C5-48D9-9231-5F8154B18E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9" name="Text Box 744">
          <a:extLst>
            <a:ext uri="{FF2B5EF4-FFF2-40B4-BE49-F238E27FC236}">
              <a16:creationId xmlns:a16="http://schemas.microsoft.com/office/drawing/2014/main" id="{E71408EE-8E00-4C70-BB2E-4BBFD25C9B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0" name="Text Box 745">
          <a:extLst>
            <a:ext uri="{FF2B5EF4-FFF2-40B4-BE49-F238E27FC236}">
              <a16:creationId xmlns:a16="http://schemas.microsoft.com/office/drawing/2014/main" id="{1C2C49BA-9C74-4B99-BD5E-D7946025903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1" name="Text Box 746">
          <a:extLst>
            <a:ext uri="{FF2B5EF4-FFF2-40B4-BE49-F238E27FC236}">
              <a16:creationId xmlns:a16="http://schemas.microsoft.com/office/drawing/2014/main" id="{4EC4931D-C8CB-4798-BF14-874EE7E6EA7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2" name="Text Box 748">
          <a:extLst>
            <a:ext uri="{FF2B5EF4-FFF2-40B4-BE49-F238E27FC236}">
              <a16:creationId xmlns:a16="http://schemas.microsoft.com/office/drawing/2014/main" id="{FF6C3F96-E1D2-4C04-B092-A5946FEF69A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3" name="Text Box 749">
          <a:extLst>
            <a:ext uri="{FF2B5EF4-FFF2-40B4-BE49-F238E27FC236}">
              <a16:creationId xmlns:a16="http://schemas.microsoft.com/office/drawing/2014/main" id="{6C4ABC9B-230F-4867-9BD1-20DE5C5782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4" name="Text Box 750">
          <a:extLst>
            <a:ext uri="{FF2B5EF4-FFF2-40B4-BE49-F238E27FC236}">
              <a16:creationId xmlns:a16="http://schemas.microsoft.com/office/drawing/2014/main" id="{CA822A92-058B-4A1E-964C-70F170E49A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5" name="Text Box 751">
          <a:extLst>
            <a:ext uri="{FF2B5EF4-FFF2-40B4-BE49-F238E27FC236}">
              <a16:creationId xmlns:a16="http://schemas.microsoft.com/office/drawing/2014/main" id="{31F9B3EE-020D-4C22-9B16-6BBD4FC6444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6" name="Text Box 752">
          <a:extLst>
            <a:ext uri="{FF2B5EF4-FFF2-40B4-BE49-F238E27FC236}">
              <a16:creationId xmlns:a16="http://schemas.microsoft.com/office/drawing/2014/main" id="{71428800-F176-4B70-8F25-B3011348E90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7" name="Text Box 753">
          <a:extLst>
            <a:ext uri="{FF2B5EF4-FFF2-40B4-BE49-F238E27FC236}">
              <a16:creationId xmlns:a16="http://schemas.microsoft.com/office/drawing/2014/main" id="{CFE477B1-9AB0-400C-B2F4-38A59A35FB6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8" name="Text Box 754">
          <a:extLst>
            <a:ext uri="{FF2B5EF4-FFF2-40B4-BE49-F238E27FC236}">
              <a16:creationId xmlns:a16="http://schemas.microsoft.com/office/drawing/2014/main" id="{B012D378-E3C5-4484-986D-3FD360B47D0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9" name="Text Box 755">
          <a:extLst>
            <a:ext uri="{FF2B5EF4-FFF2-40B4-BE49-F238E27FC236}">
              <a16:creationId xmlns:a16="http://schemas.microsoft.com/office/drawing/2014/main" id="{AEB86B45-A99E-4C10-9454-34F7F488A4A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0" name="Text Box 756">
          <a:extLst>
            <a:ext uri="{FF2B5EF4-FFF2-40B4-BE49-F238E27FC236}">
              <a16:creationId xmlns:a16="http://schemas.microsoft.com/office/drawing/2014/main" id="{3F4A9404-70A7-4FF5-A34B-90964F4641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1" name="Text Box 757">
          <a:extLst>
            <a:ext uri="{FF2B5EF4-FFF2-40B4-BE49-F238E27FC236}">
              <a16:creationId xmlns:a16="http://schemas.microsoft.com/office/drawing/2014/main" id="{1F6B97D4-2901-44FC-B044-5619A002E69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2" name="Text Box 758">
          <a:extLst>
            <a:ext uri="{FF2B5EF4-FFF2-40B4-BE49-F238E27FC236}">
              <a16:creationId xmlns:a16="http://schemas.microsoft.com/office/drawing/2014/main" id="{12C2CE20-1B02-40C3-A87A-53DFA822060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3" name="Text Box 759">
          <a:extLst>
            <a:ext uri="{FF2B5EF4-FFF2-40B4-BE49-F238E27FC236}">
              <a16:creationId xmlns:a16="http://schemas.microsoft.com/office/drawing/2014/main" id="{12BF1927-9361-4E5C-8770-E0025E2823B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4" name="Text Box 760">
          <a:extLst>
            <a:ext uri="{FF2B5EF4-FFF2-40B4-BE49-F238E27FC236}">
              <a16:creationId xmlns:a16="http://schemas.microsoft.com/office/drawing/2014/main" id="{C3AAE75B-FE7B-4953-8B5B-455EACF77D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5" name="Text Box 761">
          <a:extLst>
            <a:ext uri="{FF2B5EF4-FFF2-40B4-BE49-F238E27FC236}">
              <a16:creationId xmlns:a16="http://schemas.microsoft.com/office/drawing/2014/main" id="{448C17B2-ABE1-42A1-A2F4-44F4D7AC636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6" name="Text Box 763">
          <a:extLst>
            <a:ext uri="{FF2B5EF4-FFF2-40B4-BE49-F238E27FC236}">
              <a16:creationId xmlns:a16="http://schemas.microsoft.com/office/drawing/2014/main" id="{CA2FE54B-EC95-4A32-A3A2-C204FEB2D9E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7" name="Text Box 764">
          <a:extLst>
            <a:ext uri="{FF2B5EF4-FFF2-40B4-BE49-F238E27FC236}">
              <a16:creationId xmlns:a16="http://schemas.microsoft.com/office/drawing/2014/main" id="{9F8DB2C4-6F2E-424C-8F6E-078CDD7461A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8" name="Text Box 765">
          <a:extLst>
            <a:ext uri="{FF2B5EF4-FFF2-40B4-BE49-F238E27FC236}">
              <a16:creationId xmlns:a16="http://schemas.microsoft.com/office/drawing/2014/main" id="{41E03D31-DBCD-4F82-A434-B69A602640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9" name="Text Box 766">
          <a:extLst>
            <a:ext uri="{FF2B5EF4-FFF2-40B4-BE49-F238E27FC236}">
              <a16:creationId xmlns:a16="http://schemas.microsoft.com/office/drawing/2014/main" id="{9AB11A43-14A9-4AAB-96F9-065BEC3F4A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0" name="Text Box 767">
          <a:extLst>
            <a:ext uri="{FF2B5EF4-FFF2-40B4-BE49-F238E27FC236}">
              <a16:creationId xmlns:a16="http://schemas.microsoft.com/office/drawing/2014/main" id="{E7736194-A3BB-494E-8B3E-C672C2A5B9C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1" name="Text Box 768">
          <a:extLst>
            <a:ext uri="{FF2B5EF4-FFF2-40B4-BE49-F238E27FC236}">
              <a16:creationId xmlns:a16="http://schemas.microsoft.com/office/drawing/2014/main" id="{0345A44D-6285-439F-80E3-AA16E3825A1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2" name="Text Box 769">
          <a:extLst>
            <a:ext uri="{FF2B5EF4-FFF2-40B4-BE49-F238E27FC236}">
              <a16:creationId xmlns:a16="http://schemas.microsoft.com/office/drawing/2014/main" id="{41531E5B-AB43-420D-AD05-FBE11C72370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3" name="Text Box 770">
          <a:extLst>
            <a:ext uri="{FF2B5EF4-FFF2-40B4-BE49-F238E27FC236}">
              <a16:creationId xmlns:a16="http://schemas.microsoft.com/office/drawing/2014/main" id="{32BF46C6-EAEB-4278-AAE1-C52824A778C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4" name="Text Box 771">
          <a:extLst>
            <a:ext uri="{FF2B5EF4-FFF2-40B4-BE49-F238E27FC236}">
              <a16:creationId xmlns:a16="http://schemas.microsoft.com/office/drawing/2014/main" id="{D21EC5ED-9832-4268-83F8-4079235CE35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5" name="Text Box 772">
          <a:extLst>
            <a:ext uri="{FF2B5EF4-FFF2-40B4-BE49-F238E27FC236}">
              <a16:creationId xmlns:a16="http://schemas.microsoft.com/office/drawing/2014/main" id="{B8ADBB66-6D89-4CE7-A9BA-D0AD87B11F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6" name="Text Box 773">
          <a:extLst>
            <a:ext uri="{FF2B5EF4-FFF2-40B4-BE49-F238E27FC236}">
              <a16:creationId xmlns:a16="http://schemas.microsoft.com/office/drawing/2014/main" id="{2E04C136-3AA5-498D-BDDA-1F188BA58D5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7" name="Text Box 774">
          <a:extLst>
            <a:ext uri="{FF2B5EF4-FFF2-40B4-BE49-F238E27FC236}">
              <a16:creationId xmlns:a16="http://schemas.microsoft.com/office/drawing/2014/main" id="{B670BC38-3E04-40DE-B75D-2BBE11F23CA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8" name="Text Box 775">
          <a:extLst>
            <a:ext uri="{FF2B5EF4-FFF2-40B4-BE49-F238E27FC236}">
              <a16:creationId xmlns:a16="http://schemas.microsoft.com/office/drawing/2014/main" id="{0F7C1DAB-66FD-4BA1-A8EC-7E2FFAA56CA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9" name="Text Box 776">
          <a:extLst>
            <a:ext uri="{FF2B5EF4-FFF2-40B4-BE49-F238E27FC236}">
              <a16:creationId xmlns:a16="http://schemas.microsoft.com/office/drawing/2014/main" id="{45F408DD-B5CD-484E-BE33-60DE260C70A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0" name="Text Box 778">
          <a:extLst>
            <a:ext uri="{FF2B5EF4-FFF2-40B4-BE49-F238E27FC236}">
              <a16:creationId xmlns:a16="http://schemas.microsoft.com/office/drawing/2014/main" id="{65F2EA18-2320-4980-B14D-A356DD1B09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1" name="Text Box 779">
          <a:extLst>
            <a:ext uri="{FF2B5EF4-FFF2-40B4-BE49-F238E27FC236}">
              <a16:creationId xmlns:a16="http://schemas.microsoft.com/office/drawing/2014/main" id="{8D403DD6-4047-4CE9-8419-45DBF30F98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2" name="Text Box 780">
          <a:extLst>
            <a:ext uri="{FF2B5EF4-FFF2-40B4-BE49-F238E27FC236}">
              <a16:creationId xmlns:a16="http://schemas.microsoft.com/office/drawing/2014/main" id="{34CEB37F-39EB-4947-9B4D-78FEF885C9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3" name="Text Box 781">
          <a:extLst>
            <a:ext uri="{FF2B5EF4-FFF2-40B4-BE49-F238E27FC236}">
              <a16:creationId xmlns:a16="http://schemas.microsoft.com/office/drawing/2014/main" id="{0FC41513-EB19-48F4-B9D5-F19FC12CACD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44" name="Text Box 782">
          <a:extLst>
            <a:ext uri="{FF2B5EF4-FFF2-40B4-BE49-F238E27FC236}">
              <a16:creationId xmlns:a16="http://schemas.microsoft.com/office/drawing/2014/main" id="{86A2073D-CB3B-43C0-B3D3-5DF2F5A8B5E4}"/>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45" name="Text Box 783">
          <a:extLst>
            <a:ext uri="{FF2B5EF4-FFF2-40B4-BE49-F238E27FC236}">
              <a16:creationId xmlns:a16="http://schemas.microsoft.com/office/drawing/2014/main" id="{675A5682-A04C-4AA5-A32C-BD552A2A5B9D}"/>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6" name="Text Box 784">
          <a:extLst>
            <a:ext uri="{FF2B5EF4-FFF2-40B4-BE49-F238E27FC236}">
              <a16:creationId xmlns:a16="http://schemas.microsoft.com/office/drawing/2014/main" id="{4A04DF1A-B145-487C-9A83-38FAEDEFCEE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7" name="Text Box 785">
          <a:extLst>
            <a:ext uri="{FF2B5EF4-FFF2-40B4-BE49-F238E27FC236}">
              <a16:creationId xmlns:a16="http://schemas.microsoft.com/office/drawing/2014/main" id="{22E311F7-F6B9-4036-B9E0-71C881F437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8" name="Text Box 786">
          <a:extLst>
            <a:ext uri="{FF2B5EF4-FFF2-40B4-BE49-F238E27FC236}">
              <a16:creationId xmlns:a16="http://schemas.microsoft.com/office/drawing/2014/main" id="{51B1AA04-9E2A-4F69-B3BF-C163CE96D0D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9" name="Text Box 787">
          <a:extLst>
            <a:ext uri="{FF2B5EF4-FFF2-40B4-BE49-F238E27FC236}">
              <a16:creationId xmlns:a16="http://schemas.microsoft.com/office/drawing/2014/main" id="{A4D95FCD-5FD3-4DAA-8119-855A26DAFCF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50" name="Text Box 788">
          <a:extLst>
            <a:ext uri="{FF2B5EF4-FFF2-40B4-BE49-F238E27FC236}">
              <a16:creationId xmlns:a16="http://schemas.microsoft.com/office/drawing/2014/main" id="{99473AB4-399F-4ECC-A1D0-6632BB14D94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51" name="Text Box 789">
          <a:extLst>
            <a:ext uri="{FF2B5EF4-FFF2-40B4-BE49-F238E27FC236}">
              <a16:creationId xmlns:a16="http://schemas.microsoft.com/office/drawing/2014/main" id="{D9E7EE26-884E-43FA-9771-1B69D85E467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2" name="Text Box 790">
          <a:extLst>
            <a:ext uri="{FF2B5EF4-FFF2-40B4-BE49-F238E27FC236}">
              <a16:creationId xmlns:a16="http://schemas.microsoft.com/office/drawing/2014/main" id="{C5E81DA6-6854-4F3D-A89C-B5927F34F29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3" name="Text Box 791">
          <a:extLst>
            <a:ext uri="{FF2B5EF4-FFF2-40B4-BE49-F238E27FC236}">
              <a16:creationId xmlns:a16="http://schemas.microsoft.com/office/drawing/2014/main" id="{EE40B433-C002-4AE8-A9A3-E8324ADA65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4" name="Text Box 792">
          <a:extLst>
            <a:ext uri="{FF2B5EF4-FFF2-40B4-BE49-F238E27FC236}">
              <a16:creationId xmlns:a16="http://schemas.microsoft.com/office/drawing/2014/main" id="{B8AF6368-FAA3-4B4B-AFBB-DE949384C43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5" name="Text Box 793">
          <a:extLst>
            <a:ext uri="{FF2B5EF4-FFF2-40B4-BE49-F238E27FC236}">
              <a16:creationId xmlns:a16="http://schemas.microsoft.com/office/drawing/2014/main" id="{1419FD11-55CB-4A91-9F5F-BB91C83F3AA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56" name="Text Box 794">
          <a:extLst>
            <a:ext uri="{FF2B5EF4-FFF2-40B4-BE49-F238E27FC236}">
              <a16:creationId xmlns:a16="http://schemas.microsoft.com/office/drawing/2014/main" id="{D322CAE2-F694-40E8-A6E4-D26BB606BB45}"/>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57" name="Text Box 795">
          <a:extLst>
            <a:ext uri="{FF2B5EF4-FFF2-40B4-BE49-F238E27FC236}">
              <a16:creationId xmlns:a16="http://schemas.microsoft.com/office/drawing/2014/main" id="{D34A6266-F708-4C28-84F5-DC479BE4245F}"/>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8" name="Text Box 796">
          <a:extLst>
            <a:ext uri="{FF2B5EF4-FFF2-40B4-BE49-F238E27FC236}">
              <a16:creationId xmlns:a16="http://schemas.microsoft.com/office/drawing/2014/main" id="{B6558B79-9C9E-478A-BC7A-8FDE67D9FD1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9" name="Text Box 797">
          <a:extLst>
            <a:ext uri="{FF2B5EF4-FFF2-40B4-BE49-F238E27FC236}">
              <a16:creationId xmlns:a16="http://schemas.microsoft.com/office/drawing/2014/main" id="{4321EC73-CE2C-48E4-94AC-D8D79AEC2D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0" name="Text Box 798">
          <a:extLst>
            <a:ext uri="{FF2B5EF4-FFF2-40B4-BE49-F238E27FC236}">
              <a16:creationId xmlns:a16="http://schemas.microsoft.com/office/drawing/2014/main" id="{A74770BF-D52C-4FED-93DF-AF5128F233E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1" name="Text Box 799">
          <a:extLst>
            <a:ext uri="{FF2B5EF4-FFF2-40B4-BE49-F238E27FC236}">
              <a16:creationId xmlns:a16="http://schemas.microsoft.com/office/drawing/2014/main" id="{2FA56C75-9AE8-4CB8-9B6E-5E76BCF3004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62" name="Text Box 800">
          <a:extLst>
            <a:ext uri="{FF2B5EF4-FFF2-40B4-BE49-F238E27FC236}">
              <a16:creationId xmlns:a16="http://schemas.microsoft.com/office/drawing/2014/main" id="{0F3C1AA1-D080-4CEA-8B78-4F5DA25B05C5}"/>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63" name="Text Box 801">
          <a:extLst>
            <a:ext uri="{FF2B5EF4-FFF2-40B4-BE49-F238E27FC236}">
              <a16:creationId xmlns:a16="http://schemas.microsoft.com/office/drawing/2014/main" id="{F2B8D9DA-B6A4-45DF-8DF7-611E3B40036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4" name="Text Box 802">
          <a:extLst>
            <a:ext uri="{FF2B5EF4-FFF2-40B4-BE49-F238E27FC236}">
              <a16:creationId xmlns:a16="http://schemas.microsoft.com/office/drawing/2014/main" id="{A6AE6D0B-23A3-4099-A7C0-808158C22D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5" name="Text Box 803">
          <a:extLst>
            <a:ext uri="{FF2B5EF4-FFF2-40B4-BE49-F238E27FC236}">
              <a16:creationId xmlns:a16="http://schemas.microsoft.com/office/drawing/2014/main" id="{59168967-19AA-48EF-8F87-18088F80CD0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6" name="Text Box 804">
          <a:extLst>
            <a:ext uri="{FF2B5EF4-FFF2-40B4-BE49-F238E27FC236}">
              <a16:creationId xmlns:a16="http://schemas.microsoft.com/office/drawing/2014/main" id="{94237B89-0BFA-4924-B787-4079ED83785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7" name="Text Box 805">
          <a:extLst>
            <a:ext uri="{FF2B5EF4-FFF2-40B4-BE49-F238E27FC236}">
              <a16:creationId xmlns:a16="http://schemas.microsoft.com/office/drawing/2014/main" id="{494103C3-F25C-49E8-9CF4-0D3965746CD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68" name="Text Box 806">
          <a:extLst>
            <a:ext uri="{FF2B5EF4-FFF2-40B4-BE49-F238E27FC236}">
              <a16:creationId xmlns:a16="http://schemas.microsoft.com/office/drawing/2014/main" id="{2CB8E982-7D89-4827-AC61-B6E59A029F50}"/>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69" name="Text Box 807">
          <a:extLst>
            <a:ext uri="{FF2B5EF4-FFF2-40B4-BE49-F238E27FC236}">
              <a16:creationId xmlns:a16="http://schemas.microsoft.com/office/drawing/2014/main" id="{E3F8E850-8C1D-43C9-9A9D-95939B74332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0" name="Text Box 808">
          <a:extLst>
            <a:ext uri="{FF2B5EF4-FFF2-40B4-BE49-F238E27FC236}">
              <a16:creationId xmlns:a16="http://schemas.microsoft.com/office/drawing/2014/main" id="{7C7B8604-BD62-4D02-99E8-88F7046467E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1" name="Text Box 809">
          <a:extLst>
            <a:ext uri="{FF2B5EF4-FFF2-40B4-BE49-F238E27FC236}">
              <a16:creationId xmlns:a16="http://schemas.microsoft.com/office/drawing/2014/main" id="{5B525CC6-656B-4C30-AACA-7804F2CA0F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2" name="Text Box 810">
          <a:extLst>
            <a:ext uri="{FF2B5EF4-FFF2-40B4-BE49-F238E27FC236}">
              <a16:creationId xmlns:a16="http://schemas.microsoft.com/office/drawing/2014/main" id="{112D61E5-5BA1-4CE6-A67A-9ACA3B590DA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3" name="Text Box 811">
          <a:extLst>
            <a:ext uri="{FF2B5EF4-FFF2-40B4-BE49-F238E27FC236}">
              <a16:creationId xmlns:a16="http://schemas.microsoft.com/office/drawing/2014/main" id="{E1154BD0-D489-4DD7-9263-DFEF3B369C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74" name="Text Box 812">
          <a:extLst>
            <a:ext uri="{FF2B5EF4-FFF2-40B4-BE49-F238E27FC236}">
              <a16:creationId xmlns:a16="http://schemas.microsoft.com/office/drawing/2014/main" id="{96560990-52EF-4B89-A688-708DECFCAF3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75" name="Text Box 813">
          <a:extLst>
            <a:ext uri="{FF2B5EF4-FFF2-40B4-BE49-F238E27FC236}">
              <a16:creationId xmlns:a16="http://schemas.microsoft.com/office/drawing/2014/main" id="{43227B3D-CB97-4419-AE0F-765933077FF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6" name="Text Box 814">
          <a:extLst>
            <a:ext uri="{FF2B5EF4-FFF2-40B4-BE49-F238E27FC236}">
              <a16:creationId xmlns:a16="http://schemas.microsoft.com/office/drawing/2014/main" id="{9388A5E9-2C1C-435B-8988-691BD6EB494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7" name="Text Box 815">
          <a:extLst>
            <a:ext uri="{FF2B5EF4-FFF2-40B4-BE49-F238E27FC236}">
              <a16:creationId xmlns:a16="http://schemas.microsoft.com/office/drawing/2014/main" id="{E9DC8251-8854-451F-9D2E-9FF71FE7E7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8" name="Text Box 816">
          <a:extLst>
            <a:ext uri="{FF2B5EF4-FFF2-40B4-BE49-F238E27FC236}">
              <a16:creationId xmlns:a16="http://schemas.microsoft.com/office/drawing/2014/main" id="{3C050D97-B4F1-4AD9-81CC-9BA19548FAD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9" name="Text Box 817">
          <a:extLst>
            <a:ext uri="{FF2B5EF4-FFF2-40B4-BE49-F238E27FC236}">
              <a16:creationId xmlns:a16="http://schemas.microsoft.com/office/drawing/2014/main" id="{148CEE0A-3B77-4C08-B3AA-57C87E60FC4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80" name="Text Box 818">
          <a:extLst>
            <a:ext uri="{FF2B5EF4-FFF2-40B4-BE49-F238E27FC236}">
              <a16:creationId xmlns:a16="http://schemas.microsoft.com/office/drawing/2014/main" id="{C0BB5101-CCF1-4FA6-85CA-CBFBF56CABE4}"/>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81" name="Text Box 819">
          <a:extLst>
            <a:ext uri="{FF2B5EF4-FFF2-40B4-BE49-F238E27FC236}">
              <a16:creationId xmlns:a16="http://schemas.microsoft.com/office/drawing/2014/main" id="{01D3667C-C340-4BD2-89D6-36B9633A6CAF}"/>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2" name="Text Box 820">
          <a:extLst>
            <a:ext uri="{FF2B5EF4-FFF2-40B4-BE49-F238E27FC236}">
              <a16:creationId xmlns:a16="http://schemas.microsoft.com/office/drawing/2014/main" id="{48C2406C-4B25-4FF9-9D94-4748367775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3" name="Text Box 821">
          <a:extLst>
            <a:ext uri="{FF2B5EF4-FFF2-40B4-BE49-F238E27FC236}">
              <a16:creationId xmlns:a16="http://schemas.microsoft.com/office/drawing/2014/main" id="{C521AA7E-37D9-41C5-BEEA-05C80C15582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4" name="Text Box 822">
          <a:extLst>
            <a:ext uri="{FF2B5EF4-FFF2-40B4-BE49-F238E27FC236}">
              <a16:creationId xmlns:a16="http://schemas.microsoft.com/office/drawing/2014/main" id="{5D8F0B7F-E6B1-45D4-AC27-38AA646A09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5" name="Text Box 823">
          <a:extLst>
            <a:ext uri="{FF2B5EF4-FFF2-40B4-BE49-F238E27FC236}">
              <a16:creationId xmlns:a16="http://schemas.microsoft.com/office/drawing/2014/main" id="{57DE07A1-4774-4CC1-A606-8EF44BF54CF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86" name="Text Box 824">
          <a:extLst>
            <a:ext uri="{FF2B5EF4-FFF2-40B4-BE49-F238E27FC236}">
              <a16:creationId xmlns:a16="http://schemas.microsoft.com/office/drawing/2014/main" id="{511B7F2E-56C9-4F2B-B68B-9121A899A00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87" name="Text Box 825">
          <a:extLst>
            <a:ext uri="{FF2B5EF4-FFF2-40B4-BE49-F238E27FC236}">
              <a16:creationId xmlns:a16="http://schemas.microsoft.com/office/drawing/2014/main" id="{0306D330-8B3B-42F0-BE1F-2996ED91B6B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8" name="Text Box 826">
          <a:extLst>
            <a:ext uri="{FF2B5EF4-FFF2-40B4-BE49-F238E27FC236}">
              <a16:creationId xmlns:a16="http://schemas.microsoft.com/office/drawing/2014/main" id="{D5B3D9B5-F3B4-4E7D-848C-7992810A26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9" name="Text Box 827">
          <a:extLst>
            <a:ext uri="{FF2B5EF4-FFF2-40B4-BE49-F238E27FC236}">
              <a16:creationId xmlns:a16="http://schemas.microsoft.com/office/drawing/2014/main" id="{7D28DBA6-7298-4731-8E94-C93B5458569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0" name="Text Box 828">
          <a:extLst>
            <a:ext uri="{FF2B5EF4-FFF2-40B4-BE49-F238E27FC236}">
              <a16:creationId xmlns:a16="http://schemas.microsoft.com/office/drawing/2014/main" id="{B1A4CCAD-7405-4A53-8914-2EEAF74B4F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1" name="Text Box 829">
          <a:extLst>
            <a:ext uri="{FF2B5EF4-FFF2-40B4-BE49-F238E27FC236}">
              <a16:creationId xmlns:a16="http://schemas.microsoft.com/office/drawing/2014/main" id="{A051FBD4-4E85-445E-8EE1-3CA4D232023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92" name="Text Box 831">
          <a:extLst>
            <a:ext uri="{FF2B5EF4-FFF2-40B4-BE49-F238E27FC236}">
              <a16:creationId xmlns:a16="http://schemas.microsoft.com/office/drawing/2014/main" id="{ECE41042-C732-4A21-B00F-5A096B12A2D9}"/>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3" name="Text Box 832">
          <a:extLst>
            <a:ext uri="{FF2B5EF4-FFF2-40B4-BE49-F238E27FC236}">
              <a16:creationId xmlns:a16="http://schemas.microsoft.com/office/drawing/2014/main" id="{70902A07-EAF7-4526-B7D2-9347BDC819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4" name="Text Box 833">
          <a:extLst>
            <a:ext uri="{FF2B5EF4-FFF2-40B4-BE49-F238E27FC236}">
              <a16:creationId xmlns:a16="http://schemas.microsoft.com/office/drawing/2014/main" id="{02656970-8590-41A0-ACCE-3FF12D578DB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5" name="Text Box 834">
          <a:extLst>
            <a:ext uri="{FF2B5EF4-FFF2-40B4-BE49-F238E27FC236}">
              <a16:creationId xmlns:a16="http://schemas.microsoft.com/office/drawing/2014/main" id="{C27FAE8F-A6EF-4677-B810-F49AD13F0BD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6" name="Text Box 835">
          <a:extLst>
            <a:ext uri="{FF2B5EF4-FFF2-40B4-BE49-F238E27FC236}">
              <a16:creationId xmlns:a16="http://schemas.microsoft.com/office/drawing/2014/main" id="{0D508334-167C-4609-9C0F-80819E890F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97" name="Text Box 837">
          <a:extLst>
            <a:ext uri="{FF2B5EF4-FFF2-40B4-BE49-F238E27FC236}">
              <a16:creationId xmlns:a16="http://schemas.microsoft.com/office/drawing/2014/main" id="{545180F3-E0B7-4878-AE25-7C6535F841A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8" name="Text Box 838">
          <a:extLst>
            <a:ext uri="{FF2B5EF4-FFF2-40B4-BE49-F238E27FC236}">
              <a16:creationId xmlns:a16="http://schemas.microsoft.com/office/drawing/2014/main" id="{71C459A9-D0E3-4334-A357-BA9BBBB852C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9" name="Text Box 839">
          <a:extLst>
            <a:ext uri="{FF2B5EF4-FFF2-40B4-BE49-F238E27FC236}">
              <a16:creationId xmlns:a16="http://schemas.microsoft.com/office/drawing/2014/main" id="{4265C365-C621-4316-B862-27AE183A7F1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0" name="Text Box 840">
          <a:extLst>
            <a:ext uri="{FF2B5EF4-FFF2-40B4-BE49-F238E27FC236}">
              <a16:creationId xmlns:a16="http://schemas.microsoft.com/office/drawing/2014/main" id="{F80888F3-0149-47F0-A9B6-E0D1E76786A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1" name="Text Box 841">
          <a:extLst>
            <a:ext uri="{FF2B5EF4-FFF2-40B4-BE49-F238E27FC236}">
              <a16:creationId xmlns:a16="http://schemas.microsoft.com/office/drawing/2014/main" id="{D8BF6A70-D376-4370-BCA5-7B90B5E35A4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802" name="Text Box 843">
          <a:extLst>
            <a:ext uri="{FF2B5EF4-FFF2-40B4-BE49-F238E27FC236}">
              <a16:creationId xmlns:a16="http://schemas.microsoft.com/office/drawing/2014/main" id="{5498D24A-8238-44FA-BAE8-5498BF30412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3" name="Text Box 844">
          <a:extLst>
            <a:ext uri="{FF2B5EF4-FFF2-40B4-BE49-F238E27FC236}">
              <a16:creationId xmlns:a16="http://schemas.microsoft.com/office/drawing/2014/main" id="{F801AF0F-E112-47F1-AB5F-7A6614C265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4" name="Text Box 845">
          <a:extLst>
            <a:ext uri="{FF2B5EF4-FFF2-40B4-BE49-F238E27FC236}">
              <a16:creationId xmlns:a16="http://schemas.microsoft.com/office/drawing/2014/main" id="{63617BEA-7CA1-4785-B447-4DBF5F1AE1A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5" name="Text Box 846">
          <a:extLst>
            <a:ext uri="{FF2B5EF4-FFF2-40B4-BE49-F238E27FC236}">
              <a16:creationId xmlns:a16="http://schemas.microsoft.com/office/drawing/2014/main" id="{E8AF67F9-E07D-4EC0-959D-7C323D4E41C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6" name="Text Box 847">
          <a:extLst>
            <a:ext uri="{FF2B5EF4-FFF2-40B4-BE49-F238E27FC236}">
              <a16:creationId xmlns:a16="http://schemas.microsoft.com/office/drawing/2014/main" id="{F4B63287-A927-4DD6-8E8E-EDE385777A6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807" name="Text Box 849">
          <a:extLst>
            <a:ext uri="{FF2B5EF4-FFF2-40B4-BE49-F238E27FC236}">
              <a16:creationId xmlns:a16="http://schemas.microsoft.com/office/drawing/2014/main" id="{BF7C1454-BB02-4ED2-8BE9-A1DD2CA9B16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08" name="Text Box 850">
          <a:extLst>
            <a:ext uri="{FF2B5EF4-FFF2-40B4-BE49-F238E27FC236}">
              <a16:creationId xmlns:a16="http://schemas.microsoft.com/office/drawing/2014/main" id="{6619E5F1-AE10-43E8-AFCA-01427565BEA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09" name="Text Box 851">
          <a:extLst>
            <a:ext uri="{FF2B5EF4-FFF2-40B4-BE49-F238E27FC236}">
              <a16:creationId xmlns:a16="http://schemas.microsoft.com/office/drawing/2014/main" id="{53C0A75D-7899-4681-9CF0-6D1350216B3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0" name="Text Box 852">
          <a:extLst>
            <a:ext uri="{FF2B5EF4-FFF2-40B4-BE49-F238E27FC236}">
              <a16:creationId xmlns:a16="http://schemas.microsoft.com/office/drawing/2014/main" id="{E6268D62-24DE-4935-B22F-D0B4EC8C6EF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1" name="Text Box 853">
          <a:extLst>
            <a:ext uri="{FF2B5EF4-FFF2-40B4-BE49-F238E27FC236}">
              <a16:creationId xmlns:a16="http://schemas.microsoft.com/office/drawing/2014/main" id="{2A48A7C7-D037-4706-B4F9-1842D50EB59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2" name="Text Box 854">
          <a:extLst>
            <a:ext uri="{FF2B5EF4-FFF2-40B4-BE49-F238E27FC236}">
              <a16:creationId xmlns:a16="http://schemas.microsoft.com/office/drawing/2014/main" id="{FBD846FB-1547-4A9D-8415-2023FD1AB6B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3" name="Text Box 855">
          <a:extLst>
            <a:ext uri="{FF2B5EF4-FFF2-40B4-BE49-F238E27FC236}">
              <a16:creationId xmlns:a16="http://schemas.microsoft.com/office/drawing/2014/main" id="{D9837E9C-377F-4752-BAFD-870BCBDAAAC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4" name="Text Box 856">
          <a:extLst>
            <a:ext uri="{FF2B5EF4-FFF2-40B4-BE49-F238E27FC236}">
              <a16:creationId xmlns:a16="http://schemas.microsoft.com/office/drawing/2014/main" id="{10AEECF5-7296-46F2-9130-9DCAF1B4904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5" name="Text Box 857">
          <a:extLst>
            <a:ext uri="{FF2B5EF4-FFF2-40B4-BE49-F238E27FC236}">
              <a16:creationId xmlns:a16="http://schemas.microsoft.com/office/drawing/2014/main" id="{7115D066-9BAD-42D2-98CD-AD63E22E8C0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6" name="Text Box 858">
          <a:extLst>
            <a:ext uri="{FF2B5EF4-FFF2-40B4-BE49-F238E27FC236}">
              <a16:creationId xmlns:a16="http://schemas.microsoft.com/office/drawing/2014/main" id="{1CA7EAFB-19F9-45FD-83AC-3C035E5AF5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17" name="Text Box 859">
          <a:extLst>
            <a:ext uri="{FF2B5EF4-FFF2-40B4-BE49-F238E27FC236}">
              <a16:creationId xmlns:a16="http://schemas.microsoft.com/office/drawing/2014/main" id="{00706299-C9C0-4F25-9378-D5E19223945A}"/>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18" name="Text Box 860">
          <a:extLst>
            <a:ext uri="{FF2B5EF4-FFF2-40B4-BE49-F238E27FC236}">
              <a16:creationId xmlns:a16="http://schemas.microsoft.com/office/drawing/2014/main" id="{7256EE59-CDE9-4F6D-880A-371B249B572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9" name="Text Box 861">
          <a:extLst>
            <a:ext uri="{FF2B5EF4-FFF2-40B4-BE49-F238E27FC236}">
              <a16:creationId xmlns:a16="http://schemas.microsoft.com/office/drawing/2014/main" id="{38AEAD3F-4DB6-4119-9E7F-EB24D6E0E14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0" name="Text Box 862">
          <a:extLst>
            <a:ext uri="{FF2B5EF4-FFF2-40B4-BE49-F238E27FC236}">
              <a16:creationId xmlns:a16="http://schemas.microsoft.com/office/drawing/2014/main" id="{BA630257-D73B-4F81-ACCA-5966E271820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1" name="Text Box 863">
          <a:extLst>
            <a:ext uri="{FF2B5EF4-FFF2-40B4-BE49-F238E27FC236}">
              <a16:creationId xmlns:a16="http://schemas.microsoft.com/office/drawing/2014/main" id="{8954FE75-1734-4E47-B951-7776A52F2A0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2" name="Text Box 864">
          <a:extLst>
            <a:ext uri="{FF2B5EF4-FFF2-40B4-BE49-F238E27FC236}">
              <a16:creationId xmlns:a16="http://schemas.microsoft.com/office/drawing/2014/main" id="{3FB5B2D9-2EEB-458B-9DF8-A410E2AF607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3" name="Text Box 865">
          <a:extLst>
            <a:ext uri="{FF2B5EF4-FFF2-40B4-BE49-F238E27FC236}">
              <a16:creationId xmlns:a16="http://schemas.microsoft.com/office/drawing/2014/main" id="{594427FC-5924-4E22-AFF8-3FE3F2248BB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4" name="Text Box 866">
          <a:extLst>
            <a:ext uri="{FF2B5EF4-FFF2-40B4-BE49-F238E27FC236}">
              <a16:creationId xmlns:a16="http://schemas.microsoft.com/office/drawing/2014/main" id="{FAFB0C50-9E01-4CAE-A64D-2E35DDD9E42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5" name="Text Box 867">
          <a:extLst>
            <a:ext uri="{FF2B5EF4-FFF2-40B4-BE49-F238E27FC236}">
              <a16:creationId xmlns:a16="http://schemas.microsoft.com/office/drawing/2014/main" id="{39993E02-5511-4A00-B3A1-0DD88EFFC6D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6" name="Text Box 868">
          <a:extLst>
            <a:ext uri="{FF2B5EF4-FFF2-40B4-BE49-F238E27FC236}">
              <a16:creationId xmlns:a16="http://schemas.microsoft.com/office/drawing/2014/main" id="{784D3768-BB06-4F5F-BF15-20972696545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7" name="Text Box 869">
          <a:extLst>
            <a:ext uri="{FF2B5EF4-FFF2-40B4-BE49-F238E27FC236}">
              <a16:creationId xmlns:a16="http://schemas.microsoft.com/office/drawing/2014/main" id="{C195E2EF-9DAB-46AA-AA76-5CB27D23098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28" name="Text Box 870">
          <a:extLst>
            <a:ext uri="{FF2B5EF4-FFF2-40B4-BE49-F238E27FC236}">
              <a16:creationId xmlns:a16="http://schemas.microsoft.com/office/drawing/2014/main" id="{81D0B8B7-9983-46BF-AA51-B475B2B81B73}"/>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29" name="Text Box 871">
          <a:extLst>
            <a:ext uri="{FF2B5EF4-FFF2-40B4-BE49-F238E27FC236}">
              <a16:creationId xmlns:a16="http://schemas.microsoft.com/office/drawing/2014/main" id="{EB8508F2-00FE-4253-B551-5C5770C64F0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0" name="Text Box 872">
          <a:extLst>
            <a:ext uri="{FF2B5EF4-FFF2-40B4-BE49-F238E27FC236}">
              <a16:creationId xmlns:a16="http://schemas.microsoft.com/office/drawing/2014/main" id="{C825AD19-47CF-4F68-8DF2-D274779A574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1" name="Text Box 873">
          <a:extLst>
            <a:ext uri="{FF2B5EF4-FFF2-40B4-BE49-F238E27FC236}">
              <a16:creationId xmlns:a16="http://schemas.microsoft.com/office/drawing/2014/main" id="{F13F2841-EFE0-4862-95F9-E0515FC0684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2" name="Text Box 874">
          <a:extLst>
            <a:ext uri="{FF2B5EF4-FFF2-40B4-BE49-F238E27FC236}">
              <a16:creationId xmlns:a16="http://schemas.microsoft.com/office/drawing/2014/main" id="{69D63A49-360E-4D4C-AC23-4746A9446B3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3" name="Text Box 875">
          <a:extLst>
            <a:ext uri="{FF2B5EF4-FFF2-40B4-BE49-F238E27FC236}">
              <a16:creationId xmlns:a16="http://schemas.microsoft.com/office/drawing/2014/main" id="{EED7875D-AE74-4B79-B8E1-438DFFF99E4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4" name="Text Box 876">
          <a:extLst>
            <a:ext uri="{FF2B5EF4-FFF2-40B4-BE49-F238E27FC236}">
              <a16:creationId xmlns:a16="http://schemas.microsoft.com/office/drawing/2014/main" id="{D33B1F66-001F-44E0-8A39-DED11382837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5" name="Text Box 877">
          <a:extLst>
            <a:ext uri="{FF2B5EF4-FFF2-40B4-BE49-F238E27FC236}">
              <a16:creationId xmlns:a16="http://schemas.microsoft.com/office/drawing/2014/main" id="{CDBCF006-8331-48DA-95FC-CADD4EFFACD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6" name="Text Box 878">
          <a:extLst>
            <a:ext uri="{FF2B5EF4-FFF2-40B4-BE49-F238E27FC236}">
              <a16:creationId xmlns:a16="http://schemas.microsoft.com/office/drawing/2014/main" id="{97C7ECA8-5A3F-42BC-A61D-6C8E53C576F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7" name="Text Box 879">
          <a:extLst>
            <a:ext uri="{FF2B5EF4-FFF2-40B4-BE49-F238E27FC236}">
              <a16:creationId xmlns:a16="http://schemas.microsoft.com/office/drawing/2014/main" id="{CFE626BD-432C-4A77-8DAB-2B90233DCDA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8" name="Text Box 880">
          <a:extLst>
            <a:ext uri="{FF2B5EF4-FFF2-40B4-BE49-F238E27FC236}">
              <a16:creationId xmlns:a16="http://schemas.microsoft.com/office/drawing/2014/main" id="{3EA9A8C1-65DB-4B76-9DD8-5060F821B0A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39" name="Text Box 881">
          <a:extLst>
            <a:ext uri="{FF2B5EF4-FFF2-40B4-BE49-F238E27FC236}">
              <a16:creationId xmlns:a16="http://schemas.microsoft.com/office/drawing/2014/main" id="{911F4FFC-DDDB-4443-83A0-5A9D511CC474}"/>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40" name="Text Box 882">
          <a:extLst>
            <a:ext uri="{FF2B5EF4-FFF2-40B4-BE49-F238E27FC236}">
              <a16:creationId xmlns:a16="http://schemas.microsoft.com/office/drawing/2014/main" id="{99DC9ED6-A5AF-418A-8902-D231C9DDDE52}"/>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1" name="Text Box 883">
          <a:extLst>
            <a:ext uri="{FF2B5EF4-FFF2-40B4-BE49-F238E27FC236}">
              <a16:creationId xmlns:a16="http://schemas.microsoft.com/office/drawing/2014/main" id="{422A973B-732E-4675-90C4-7BD9E5F1EEB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2" name="Text Box 884">
          <a:extLst>
            <a:ext uri="{FF2B5EF4-FFF2-40B4-BE49-F238E27FC236}">
              <a16:creationId xmlns:a16="http://schemas.microsoft.com/office/drawing/2014/main" id="{64CB88E3-C708-4487-B209-AD0152E843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3" name="Text Box 885">
          <a:extLst>
            <a:ext uri="{FF2B5EF4-FFF2-40B4-BE49-F238E27FC236}">
              <a16:creationId xmlns:a16="http://schemas.microsoft.com/office/drawing/2014/main" id="{044289DF-37E8-4563-930A-DF1FD528A48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4" name="Text Box 886">
          <a:extLst>
            <a:ext uri="{FF2B5EF4-FFF2-40B4-BE49-F238E27FC236}">
              <a16:creationId xmlns:a16="http://schemas.microsoft.com/office/drawing/2014/main" id="{E1417F89-A999-4275-B251-1FF94B6134D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5" name="Text Box 887">
          <a:extLst>
            <a:ext uri="{FF2B5EF4-FFF2-40B4-BE49-F238E27FC236}">
              <a16:creationId xmlns:a16="http://schemas.microsoft.com/office/drawing/2014/main" id="{86E6C23D-F4C0-4F20-861E-6E4CF08B0AF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6" name="Text Box 888">
          <a:extLst>
            <a:ext uri="{FF2B5EF4-FFF2-40B4-BE49-F238E27FC236}">
              <a16:creationId xmlns:a16="http://schemas.microsoft.com/office/drawing/2014/main" id="{7310516D-7198-4D2A-88C6-6A4A7BD5D81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7" name="Text Box 889">
          <a:extLst>
            <a:ext uri="{FF2B5EF4-FFF2-40B4-BE49-F238E27FC236}">
              <a16:creationId xmlns:a16="http://schemas.microsoft.com/office/drawing/2014/main" id="{9E2C0ABC-8533-4D77-8F47-45FA1BBAA21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8" name="Text Box 890">
          <a:extLst>
            <a:ext uri="{FF2B5EF4-FFF2-40B4-BE49-F238E27FC236}">
              <a16:creationId xmlns:a16="http://schemas.microsoft.com/office/drawing/2014/main" id="{DE1CD95C-7A3F-47FA-AC56-5206A66B6DF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9" name="Text Box 891">
          <a:extLst>
            <a:ext uri="{FF2B5EF4-FFF2-40B4-BE49-F238E27FC236}">
              <a16:creationId xmlns:a16="http://schemas.microsoft.com/office/drawing/2014/main" id="{90C57895-B960-418D-A844-9C5C37701F3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50" name="Text Box 892">
          <a:extLst>
            <a:ext uri="{FF2B5EF4-FFF2-40B4-BE49-F238E27FC236}">
              <a16:creationId xmlns:a16="http://schemas.microsoft.com/office/drawing/2014/main" id="{20F556B7-00F0-4A2E-8E5A-FC56B5928C28}"/>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51" name="Text Box 893">
          <a:extLst>
            <a:ext uri="{FF2B5EF4-FFF2-40B4-BE49-F238E27FC236}">
              <a16:creationId xmlns:a16="http://schemas.microsoft.com/office/drawing/2014/main" id="{C82FECBC-C094-4096-916D-DEB541B41E71}"/>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2" name="Text Box 894">
          <a:extLst>
            <a:ext uri="{FF2B5EF4-FFF2-40B4-BE49-F238E27FC236}">
              <a16:creationId xmlns:a16="http://schemas.microsoft.com/office/drawing/2014/main" id="{35BD6ADD-9D98-495B-96B3-3EB582A98CD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3" name="Text Box 895">
          <a:extLst>
            <a:ext uri="{FF2B5EF4-FFF2-40B4-BE49-F238E27FC236}">
              <a16:creationId xmlns:a16="http://schemas.microsoft.com/office/drawing/2014/main" id="{E8C962B2-A771-40A4-913E-3C4523C2870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4" name="Text Box 896">
          <a:extLst>
            <a:ext uri="{FF2B5EF4-FFF2-40B4-BE49-F238E27FC236}">
              <a16:creationId xmlns:a16="http://schemas.microsoft.com/office/drawing/2014/main" id="{C4A12692-0A31-44F2-A50D-D8B9E7DADDF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5" name="Text Box 897">
          <a:extLst>
            <a:ext uri="{FF2B5EF4-FFF2-40B4-BE49-F238E27FC236}">
              <a16:creationId xmlns:a16="http://schemas.microsoft.com/office/drawing/2014/main" id="{82C0AE5C-BDC3-42D8-8445-C6B146A5E5D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6" name="Text Box 898">
          <a:extLst>
            <a:ext uri="{FF2B5EF4-FFF2-40B4-BE49-F238E27FC236}">
              <a16:creationId xmlns:a16="http://schemas.microsoft.com/office/drawing/2014/main" id="{64BACEAA-9500-457C-868B-86AE6D6C658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7" name="Text Box 899">
          <a:extLst>
            <a:ext uri="{FF2B5EF4-FFF2-40B4-BE49-F238E27FC236}">
              <a16:creationId xmlns:a16="http://schemas.microsoft.com/office/drawing/2014/main" id="{E5E771BB-BDBD-4ABF-8706-186E3B1F6F9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8" name="Text Box 900">
          <a:extLst>
            <a:ext uri="{FF2B5EF4-FFF2-40B4-BE49-F238E27FC236}">
              <a16:creationId xmlns:a16="http://schemas.microsoft.com/office/drawing/2014/main" id="{CED9708D-6CCC-47D6-B468-065F589BF54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9" name="Text Box 901">
          <a:extLst>
            <a:ext uri="{FF2B5EF4-FFF2-40B4-BE49-F238E27FC236}">
              <a16:creationId xmlns:a16="http://schemas.microsoft.com/office/drawing/2014/main" id="{43E0D4A1-FF9F-40BA-9411-9FA7580CB59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0" name="Text Box 902">
          <a:extLst>
            <a:ext uri="{FF2B5EF4-FFF2-40B4-BE49-F238E27FC236}">
              <a16:creationId xmlns:a16="http://schemas.microsoft.com/office/drawing/2014/main" id="{96CBBE1B-D375-4039-8395-5B01FF5F727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61" name="Text Box 903">
          <a:extLst>
            <a:ext uri="{FF2B5EF4-FFF2-40B4-BE49-F238E27FC236}">
              <a16:creationId xmlns:a16="http://schemas.microsoft.com/office/drawing/2014/main" id="{E05D7B61-ABDA-4610-8E35-1C78649F2800}"/>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62" name="Text Box 904">
          <a:extLst>
            <a:ext uri="{FF2B5EF4-FFF2-40B4-BE49-F238E27FC236}">
              <a16:creationId xmlns:a16="http://schemas.microsoft.com/office/drawing/2014/main" id="{350790C9-03E5-4AD1-ADFB-ACE36D9030D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3" name="Text Box 905">
          <a:extLst>
            <a:ext uri="{FF2B5EF4-FFF2-40B4-BE49-F238E27FC236}">
              <a16:creationId xmlns:a16="http://schemas.microsoft.com/office/drawing/2014/main" id="{9584D333-C54B-432B-BA58-4598283DAE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4" name="Text Box 906">
          <a:extLst>
            <a:ext uri="{FF2B5EF4-FFF2-40B4-BE49-F238E27FC236}">
              <a16:creationId xmlns:a16="http://schemas.microsoft.com/office/drawing/2014/main" id="{4BCFC6FF-0BD6-45BC-B635-0D1CD5BC525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5" name="Text Box 907">
          <a:extLst>
            <a:ext uri="{FF2B5EF4-FFF2-40B4-BE49-F238E27FC236}">
              <a16:creationId xmlns:a16="http://schemas.microsoft.com/office/drawing/2014/main" id="{A321FA01-C787-458F-8744-3DAEFCF5FBD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6" name="Text Box 908">
          <a:extLst>
            <a:ext uri="{FF2B5EF4-FFF2-40B4-BE49-F238E27FC236}">
              <a16:creationId xmlns:a16="http://schemas.microsoft.com/office/drawing/2014/main" id="{2EE1E31E-A551-41C6-AADF-A4F0F1F9935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7" name="Text Box 909">
          <a:extLst>
            <a:ext uri="{FF2B5EF4-FFF2-40B4-BE49-F238E27FC236}">
              <a16:creationId xmlns:a16="http://schemas.microsoft.com/office/drawing/2014/main" id="{E1886A8B-949E-46BE-A881-82A725455F7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8" name="Text Box 910">
          <a:extLst>
            <a:ext uri="{FF2B5EF4-FFF2-40B4-BE49-F238E27FC236}">
              <a16:creationId xmlns:a16="http://schemas.microsoft.com/office/drawing/2014/main" id="{C6BC0B5A-1B56-49EB-B401-B886EA1ECA4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9" name="Text Box 911">
          <a:extLst>
            <a:ext uri="{FF2B5EF4-FFF2-40B4-BE49-F238E27FC236}">
              <a16:creationId xmlns:a16="http://schemas.microsoft.com/office/drawing/2014/main" id="{D67B00B0-86E5-4276-8E49-EAD3AF8FB56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0" name="Text Box 912">
          <a:extLst>
            <a:ext uri="{FF2B5EF4-FFF2-40B4-BE49-F238E27FC236}">
              <a16:creationId xmlns:a16="http://schemas.microsoft.com/office/drawing/2014/main" id="{B57FA578-E717-4CD7-853A-17796E75EF1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1" name="Text Box 913">
          <a:extLst>
            <a:ext uri="{FF2B5EF4-FFF2-40B4-BE49-F238E27FC236}">
              <a16:creationId xmlns:a16="http://schemas.microsoft.com/office/drawing/2014/main" id="{10D79ED4-9374-493A-BE93-DD3A3BA5F43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72" name="Text Box 914">
          <a:extLst>
            <a:ext uri="{FF2B5EF4-FFF2-40B4-BE49-F238E27FC236}">
              <a16:creationId xmlns:a16="http://schemas.microsoft.com/office/drawing/2014/main" id="{DBFEE8B5-4549-4AA9-963C-30AE995795BF}"/>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73" name="Text Box 915">
          <a:extLst>
            <a:ext uri="{FF2B5EF4-FFF2-40B4-BE49-F238E27FC236}">
              <a16:creationId xmlns:a16="http://schemas.microsoft.com/office/drawing/2014/main" id="{B2E1B7E7-7B3E-41DE-813F-4DA876435440}"/>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4" name="Text Box 916">
          <a:extLst>
            <a:ext uri="{FF2B5EF4-FFF2-40B4-BE49-F238E27FC236}">
              <a16:creationId xmlns:a16="http://schemas.microsoft.com/office/drawing/2014/main" id="{675E9253-F15E-463B-AC6F-0BBBDC4BE64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5" name="Text Box 917">
          <a:extLst>
            <a:ext uri="{FF2B5EF4-FFF2-40B4-BE49-F238E27FC236}">
              <a16:creationId xmlns:a16="http://schemas.microsoft.com/office/drawing/2014/main" id="{444573A3-D831-4D10-85EA-1C7E31A4BD0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6" name="Text Box 918">
          <a:extLst>
            <a:ext uri="{FF2B5EF4-FFF2-40B4-BE49-F238E27FC236}">
              <a16:creationId xmlns:a16="http://schemas.microsoft.com/office/drawing/2014/main" id="{0B00DD4D-7FF5-4335-B4DF-778FD8BF896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7" name="Text Box 919">
          <a:extLst>
            <a:ext uri="{FF2B5EF4-FFF2-40B4-BE49-F238E27FC236}">
              <a16:creationId xmlns:a16="http://schemas.microsoft.com/office/drawing/2014/main" id="{186B326C-39F4-4226-B2C9-1A2C3190430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8" name="Text Box 920">
          <a:extLst>
            <a:ext uri="{FF2B5EF4-FFF2-40B4-BE49-F238E27FC236}">
              <a16:creationId xmlns:a16="http://schemas.microsoft.com/office/drawing/2014/main" id="{961511DE-8643-4053-8655-C64DC5E8A3E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9" name="Text Box 921">
          <a:extLst>
            <a:ext uri="{FF2B5EF4-FFF2-40B4-BE49-F238E27FC236}">
              <a16:creationId xmlns:a16="http://schemas.microsoft.com/office/drawing/2014/main" id="{1DEFBDE7-5448-47A8-8360-85790A3D352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0" name="Text Box 922">
          <a:extLst>
            <a:ext uri="{FF2B5EF4-FFF2-40B4-BE49-F238E27FC236}">
              <a16:creationId xmlns:a16="http://schemas.microsoft.com/office/drawing/2014/main" id="{CC0DAE89-F8CE-4344-B905-E6F2EE147F0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1" name="Text Box 923">
          <a:extLst>
            <a:ext uri="{FF2B5EF4-FFF2-40B4-BE49-F238E27FC236}">
              <a16:creationId xmlns:a16="http://schemas.microsoft.com/office/drawing/2014/main" id="{2307BE13-7F22-4A84-8972-A655B157B87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2" name="Text Box 924">
          <a:extLst>
            <a:ext uri="{FF2B5EF4-FFF2-40B4-BE49-F238E27FC236}">
              <a16:creationId xmlns:a16="http://schemas.microsoft.com/office/drawing/2014/main" id="{40B740C1-4040-4224-B466-923ABF91C6F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447675</xdr:colOff>
      <xdr:row>9</xdr:row>
      <xdr:rowOff>190500</xdr:rowOff>
    </xdr:from>
    <xdr:to>
      <xdr:col>1</xdr:col>
      <xdr:colOff>702945</xdr:colOff>
      <xdr:row>10</xdr:row>
      <xdr:rowOff>53340</xdr:rowOff>
    </xdr:to>
    <xdr:sp macro="" textlink="">
      <xdr:nvSpPr>
        <xdr:cNvPr id="883" name="Text Box 925">
          <a:extLst>
            <a:ext uri="{FF2B5EF4-FFF2-40B4-BE49-F238E27FC236}">
              <a16:creationId xmlns:a16="http://schemas.microsoft.com/office/drawing/2014/main" id="{AD2871DE-E405-4D3E-9741-42ED9255CB87}"/>
            </a:ext>
          </a:extLst>
        </xdr:cNvPr>
        <xdr:cNvSpPr txBox="1">
          <a:spLocks noChangeArrowheads="1"/>
        </xdr:cNvSpPr>
      </xdr:nvSpPr>
      <xdr:spPr bwMode="auto">
        <a:xfrm>
          <a:off x="1076325" y="2362200"/>
          <a:ext cx="255270" cy="110490"/>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84" name="Text Box 926">
          <a:extLst>
            <a:ext uri="{FF2B5EF4-FFF2-40B4-BE49-F238E27FC236}">
              <a16:creationId xmlns:a16="http://schemas.microsoft.com/office/drawing/2014/main" id="{AE5ACBC5-32CE-45B1-8FED-E1132C30CA9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5" name="Text Box 927">
          <a:extLst>
            <a:ext uri="{FF2B5EF4-FFF2-40B4-BE49-F238E27FC236}">
              <a16:creationId xmlns:a16="http://schemas.microsoft.com/office/drawing/2014/main" id="{F905A056-A2A2-4839-A40A-A212CA35394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6" name="Text Box 928">
          <a:extLst>
            <a:ext uri="{FF2B5EF4-FFF2-40B4-BE49-F238E27FC236}">
              <a16:creationId xmlns:a16="http://schemas.microsoft.com/office/drawing/2014/main" id="{AB146CFA-54FE-440D-AAD5-37B35A8625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7" name="Text Box 929">
          <a:extLst>
            <a:ext uri="{FF2B5EF4-FFF2-40B4-BE49-F238E27FC236}">
              <a16:creationId xmlns:a16="http://schemas.microsoft.com/office/drawing/2014/main" id="{A74FDAFB-FE3B-42D8-8F08-1430FBD6AF0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8" name="Text Box 930">
          <a:extLst>
            <a:ext uri="{FF2B5EF4-FFF2-40B4-BE49-F238E27FC236}">
              <a16:creationId xmlns:a16="http://schemas.microsoft.com/office/drawing/2014/main" id="{B568D132-680C-4BAD-9038-B02FC3A9061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9" name="Text Box 931">
          <a:extLst>
            <a:ext uri="{FF2B5EF4-FFF2-40B4-BE49-F238E27FC236}">
              <a16:creationId xmlns:a16="http://schemas.microsoft.com/office/drawing/2014/main" id="{5C0827FE-2D2C-4F52-99B0-91132BFF5E8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0" name="Text Box 932">
          <a:extLst>
            <a:ext uri="{FF2B5EF4-FFF2-40B4-BE49-F238E27FC236}">
              <a16:creationId xmlns:a16="http://schemas.microsoft.com/office/drawing/2014/main" id="{37A2D753-AADE-4ADA-AA8A-350538EE4FA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1" name="Text Box 933">
          <a:extLst>
            <a:ext uri="{FF2B5EF4-FFF2-40B4-BE49-F238E27FC236}">
              <a16:creationId xmlns:a16="http://schemas.microsoft.com/office/drawing/2014/main" id="{8762E7AD-1843-4E92-A1E5-A97DCC2444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2" name="Text Box 934">
          <a:extLst>
            <a:ext uri="{FF2B5EF4-FFF2-40B4-BE49-F238E27FC236}">
              <a16:creationId xmlns:a16="http://schemas.microsoft.com/office/drawing/2014/main" id="{CC38B892-2BFA-46F9-95B1-8DB0D3E80E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3" name="Text Box 935">
          <a:extLst>
            <a:ext uri="{FF2B5EF4-FFF2-40B4-BE49-F238E27FC236}">
              <a16:creationId xmlns:a16="http://schemas.microsoft.com/office/drawing/2014/main" id="{C68A5AF1-DD66-4B13-A1BD-CD906F79A4C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94" name="Text Box 937">
          <a:extLst>
            <a:ext uri="{FF2B5EF4-FFF2-40B4-BE49-F238E27FC236}">
              <a16:creationId xmlns:a16="http://schemas.microsoft.com/office/drawing/2014/main" id="{530F62A8-C12F-4ACA-AC6A-1050EB27C7DB}"/>
            </a:ext>
          </a:extLst>
        </xdr:cNvPr>
        <xdr:cNvSpPr txBox="1">
          <a:spLocks noChangeArrowheads="1"/>
        </xdr:cNvSpPr>
      </xdr:nvSpPr>
      <xdr:spPr bwMode="auto">
        <a:xfrm>
          <a:off x="1905000" y="2171700"/>
          <a:ext cx="344805" cy="9334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5" name="Text Box 938">
          <a:extLst>
            <a:ext uri="{FF2B5EF4-FFF2-40B4-BE49-F238E27FC236}">
              <a16:creationId xmlns:a16="http://schemas.microsoft.com/office/drawing/2014/main" id="{7DD54DAB-79B0-4A3C-9779-B62D5EBD5E0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6" name="Text Box 939">
          <a:extLst>
            <a:ext uri="{FF2B5EF4-FFF2-40B4-BE49-F238E27FC236}">
              <a16:creationId xmlns:a16="http://schemas.microsoft.com/office/drawing/2014/main" id="{5A195535-DFFF-4D48-85DD-008BFB50A21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7" name="Text Box 940">
          <a:extLst>
            <a:ext uri="{FF2B5EF4-FFF2-40B4-BE49-F238E27FC236}">
              <a16:creationId xmlns:a16="http://schemas.microsoft.com/office/drawing/2014/main" id="{CB7E114C-CFBD-4C60-A3B1-8E99B0365A3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8" name="Text Box 941">
          <a:extLst>
            <a:ext uri="{FF2B5EF4-FFF2-40B4-BE49-F238E27FC236}">
              <a16:creationId xmlns:a16="http://schemas.microsoft.com/office/drawing/2014/main" id="{10EAF8A0-910F-4BF2-A8A6-4C341AFEEB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9" name="Text Box 942">
          <a:extLst>
            <a:ext uri="{FF2B5EF4-FFF2-40B4-BE49-F238E27FC236}">
              <a16:creationId xmlns:a16="http://schemas.microsoft.com/office/drawing/2014/main" id="{7C0DFBF5-EBD6-4B02-8C14-6F0B76026CF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0" name="Text Box 943">
          <a:extLst>
            <a:ext uri="{FF2B5EF4-FFF2-40B4-BE49-F238E27FC236}">
              <a16:creationId xmlns:a16="http://schemas.microsoft.com/office/drawing/2014/main" id="{AFADD941-9713-49EA-899A-9C71259E6DF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1" name="Text Box 944">
          <a:extLst>
            <a:ext uri="{FF2B5EF4-FFF2-40B4-BE49-F238E27FC236}">
              <a16:creationId xmlns:a16="http://schemas.microsoft.com/office/drawing/2014/main" id="{C875ECBC-5653-46B5-8290-A7F7BC77447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2" name="Text Box 945">
          <a:extLst>
            <a:ext uri="{FF2B5EF4-FFF2-40B4-BE49-F238E27FC236}">
              <a16:creationId xmlns:a16="http://schemas.microsoft.com/office/drawing/2014/main" id="{F220F398-0DDF-4418-82EF-8B2BD6942C4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3" name="Text Box 946">
          <a:extLst>
            <a:ext uri="{FF2B5EF4-FFF2-40B4-BE49-F238E27FC236}">
              <a16:creationId xmlns:a16="http://schemas.microsoft.com/office/drawing/2014/main" id="{6668EC41-B2D1-494C-A218-BDD583379BF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4" name="Text Box 947">
          <a:extLst>
            <a:ext uri="{FF2B5EF4-FFF2-40B4-BE49-F238E27FC236}">
              <a16:creationId xmlns:a16="http://schemas.microsoft.com/office/drawing/2014/main" id="{8337A57E-E510-4126-BBD7-41E43B7D20C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5" name="Text Box 948">
          <a:extLst>
            <a:ext uri="{FF2B5EF4-FFF2-40B4-BE49-F238E27FC236}">
              <a16:creationId xmlns:a16="http://schemas.microsoft.com/office/drawing/2014/main" id="{C65D76CB-FC6E-4CCF-9F26-353511F9D0D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6" name="Text Box 949">
          <a:extLst>
            <a:ext uri="{FF2B5EF4-FFF2-40B4-BE49-F238E27FC236}">
              <a16:creationId xmlns:a16="http://schemas.microsoft.com/office/drawing/2014/main" id="{3BFC51A2-5522-4B45-82DB-BA3DDDCAF46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7" name="Text Box 951">
          <a:extLst>
            <a:ext uri="{FF2B5EF4-FFF2-40B4-BE49-F238E27FC236}">
              <a16:creationId xmlns:a16="http://schemas.microsoft.com/office/drawing/2014/main" id="{53461139-F5C0-41C5-88DA-0AEE35A9A70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8" name="Text Box 952">
          <a:extLst>
            <a:ext uri="{FF2B5EF4-FFF2-40B4-BE49-F238E27FC236}">
              <a16:creationId xmlns:a16="http://schemas.microsoft.com/office/drawing/2014/main" id="{8FE65490-8F37-493D-9307-F2BE6B3CE0A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9" name="Text Box 953">
          <a:extLst>
            <a:ext uri="{FF2B5EF4-FFF2-40B4-BE49-F238E27FC236}">
              <a16:creationId xmlns:a16="http://schemas.microsoft.com/office/drawing/2014/main" id="{310F4392-7192-4A2C-9630-6DF5442AE80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0" name="Text Box 954">
          <a:extLst>
            <a:ext uri="{FF2B5EF4-FFF2-40B4-BE49-F238E27FC236}">
              <a16:creationId xmlns:a16="http://schemas.microsoft.com/office/drawing/2014/main" id="{6DF18AA8-7B86-4FAE-AB8D-F303CB0F944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1" name="Text Box 955">
          <a:extLst>
            <a:ext uri="{FF2B5EF4-FFF2-40B4-BE49-F238E27FC236}">
              <a16:creationId xmlns:a16="http://schemas.microsoft.com/office/drawing/2014/main" id="{89E7E686-2653-4854-A252-F05EB5CCCD0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2" name="Text Box 956">
          <a:extLst>
            <a:ext uri="{FF2B5EF4-FFF2-40B4-BE49-F238E27FC236}">
              <a16:creationId xmlns:a16="http://schemas.microsoft.com/office/drawing/2014/main" id="{EFB31AF0-A504-4AED-AFF0-917AABA5782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3" name="Text Box 957">
          <a:extLst>
            <a:ext uri="{FF2B5EF4-FFF2-40B4-BE49-F238E27FC236}">
              <a16:creationId xmlns:a16="http://schemas.microsoft.com/office/drawing/2014/main" id="{7A75B2E2-8404-4BB0-A42D-7CA1F93E8D8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4" name="Text Box 958">
          <a:extLst>
            <a:ext uri="{FF2B5EF4-FFF2-40B4-BE49-F238E27FC236}">
              <a16:creationId xmlns:a16="http://schemas.microsoft.com/office/drawing/2014/main" id="{82A612ED-1440-41C1-80C4-D09F02AC635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5" name="Text Box 959">
          <a:extLst>
            <a:ext uri="{FF2B5EF4-FFF2-40B4-BE49-F238E27FC236}">
              <a16:creationId xmlns:a16="http://schemas.microsoft.com/office/drawing/2014/main" id="{E89E3D50-DBCC-426F-8DE5-5DAE8705AB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6" name="Text Box 960">
          <a:extLst>
            <a:ext uri="{FF2B5EF4-FFF2-40B4-BE49-F238E27FC236}">
              <a16:creationId xmlns:a16="http://schemas.microsoft.com/office/drawing/2014/main" id="{C15C1B2C-1224-4C52-96DB-B6A29DED58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7" name="Text Box 961">
          <a:extLst>
            <a:ext uri="{FF2B5EF4-FFF2-40B4-BE49-F238E27FC236}">
              <a16:creationId xmlns:a16="http://schemas.microsoft.com/office/drawing/2014/main" id="{B3AC9DE0-03B9-494B-8BB2-F01891B3E52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8" name="Text Box 962">
          <a:extLst>
            <a:ext uri="{FF2B5EF4-FFF2-40B4-BE49-F238E27FC236}">
              <a16:creationId xmlns:a16="http://schemas.microsoft.com/office/drawing/2014/main" id="{4915808E-8299-4BD5-A59B-14D02A43B49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9" name="Text Box 964">
          <a:extLst>
            <a:ext uri="{FF2B5EF4-FFF2-40B4-BE49-F238E27FC236}">
              <a16:creationId xmlns:a16="http://schemas.microsoft.com/office/drawing/2014/main" id="{8F52297B-9380-42BE-B903-4F1DD0ECC46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0" name="Text Box 965">
          <a:extLst>
            <a:ext uri="{FF2B5EF4-FFF2-40B4-BE49-F238E27FC236}">
              <a16:creationId xmlns:a16="http://schemas.microsoft.com/office/drawing/2014/main" id="{8C7C41F9-9FF0-472B-B161-AA96ED99E9A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1" name="Text Box 966">
          <a:extLst>
            <a:ext uri="{FF2B5EF4-FFF2-40B4-BE49-F238E27FC236}">
              <a16:creationId xmlns:a16="http://schemas.microsoft.com/office/drawing/2014/main" id="{57FE2070-91AE-4FE1-9124-83B73E59CD4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2" name="Text Box 967">
          <a:extLst>
            <a:ext uri="{FF2B5EF4-FFF2-40B4-BE49-F238E27FC236}">
              <a16:creationId xmlns:a16="http://schemas.microsoft.com/office/drawing/2014/main" id="{7EF755A8-0DC1-40B6-936F-E900E1C7B44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3" name="Text Box 968">
          <a:extLst>
            <a:ext uri="{FF2B5EF4-FFF2-40B4-BE49-F238E27FC236}">
              <a16:creationId xmlns:a16="http://schemas.microsoft.com/office/drawing/2014/main" id="{ABCB517E-B746-448B-B41D-9D6DC68BD95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4" name="Text Box 969">
          <a:extLst>
            <a:ext uri="{FF2B5EF4-FFF2-40B4-BE49-F238E27FC236}">
              <a16:creationId xmlns:a16="http://schemas.microsoft.com/office/drawing/2014/main" id="{2E77EC38-C7D6-47E4-9F41-7EB3B52651C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5" name="Text Box 970">
          <a:extLst>
            <a:ext uri="{FF2B5EF4-FFF2-40B4-BE49-F238E27FC236}">
              <a16:creationId xmlns:a16="http://schemas.microsoft.com/office/drawing/2014/main" id="{E58C9FEC-0D2F-47AE-9331-144D682EBDB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6" name="Text Box 971">
          <a:extLst>
            <a:ext uri="{FF2B5EF4-FFF2-40B4-BE49-F238E27FC236}">
              <a16:creationId xmlns:a16="http://schemas.microsoft.com/office/drawing/2014/main" id="{0C338600-C0F4-400D-8E24-0C38361A2C5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7" name="Text Box 972">
          <a:extLst>
            <a:ext uri="{FF2B5EF4-FFF2-40B4-BE49-F238E27FC236}">
              <a16:creationId xmlns:a16="http://schemas.microsoft.com/office/drawing/2014/main" id="{80DE8BE3-2AC9-4EBD-8DD3-D4803165199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8" name="Text Box 973">
          <a:extLst>
            <a:ext uri="{FF2B5EF4-FFF2-40B4-BE49-F238E27FC236}">
              <a16:creationId xmlns:a16="http://schemas.microsoft.com/office/drawing/2014/main" id="{AFC19DB2-7134-4A07-990D-69C0DEDD29A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9" name="Text Box 974">
          <a:extLst>
            <a:ext uri="{FF2B5EF4-FFF2-40B4-BE49-F238E27FC236}">
              <a16:creationId xmlns:a16="http://schemas.microsoft.com/office/drawing/2014/main" id="{943657D3-60A5-4DD2-939D-A32B0F9C0EC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0" name="Text Box 975">
          <a:extLst>
            <a:ext uri="{FF2B5EF4-FFF2-40B4-BE49-F238E27FC236}">
              <a16:creationId xmlns:a16="http://schemas.microsoft.com/office/drawing/2014/main" id="{6388BFCE-6507-43E7-9693-5C917AF2B35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1" name="Text Box 977">
          <a:extLst>
            <a:ext uri="{FF2B5EF4-FFF2-40B4-BE49-F238E27FC236}">
              <a16:creationId xmlns:a16="http://schemas.microsoft.com/office/drawing/2014/main" id="{88E0D12E-748B-409A-BE62-5B673AF2DA6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2" name="Text Box 978">
          <a:extLst>
            <a:ext uri="{FF2B5EF4-FFF2-40B4-BE49-F238E27FC236}">
              <a16:creationId xmlns:a16="http://schemas.microsoft.com/office/drawing/2014/main" id="{A522BF93-E72C-4111-A288-04900638127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3" name="Text Box 979">
          <a:extLst>
            <a:ext uri="{FF2B5EF4-FFF2-40B4-BE49-F238E27FC236}">
              <a16:creationId xmlns:a16="http://schemas.microsoft.com/office/drawing/2014/main" id="{7701B5CD-8684-40AF-9FAC-EF8A7FF8BC0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4" name="Text Box 980">
          <a:extLst>
            <a:ext uri="{FF2B5EF4-FFF2-40B4-BE49-F238E27FC236}">
              <a16:creationId xmlns:a16="http://schemas.microsoft.com/office/drawing/2014/main" id="{9CB457F3-676A-4C63-A946-0DAB13452B2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5" name="Text Box 981">
          <a:extLst>
            <a:ext uri="{FF2B5EF4-FFF2-40B4-BE49-F238E27FC236}">
              <a16:creationId xmlns:a16="http://schemas.microsoft.com/office/drawing/2014/main" id="{2F30C074-D9BD-4720-BDD5-9632DBFC182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6" name="Text Box 982">
          <a:extLst>
            <a:ext uri="{FF2B5EF4-FFF2-40B4-BE49-F238E27FC236}">
              <a16:creationId xmlns:a16="http://schemas.microsoft.com/office/drawing/2014/main" id="{7B49EB45-EAD5-4ABC-8005-BA7B6480637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7" name="Text Box 983">
          <a:extLst>
            <a:ext uri="{FF2B5EF4-FFF2-40B4-BE49-F238E27FC236}">
              <a16:creationId xmlns:a16="http://schemas.microsoft.com/office/drawing/2014/main" id="{1624AFDE-C67D-43CE-82B6-BDBEFE121CD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8" name="Text Box 984">
          <a:extLst>
            <a:ext uri="{FF2B5EF4-FFF2-40B4-BE49-F238E27FC236}">
              <a16:creationId xmlns:a16="http://schemas.microsoft.com/office/drawing/2014/main" id="{B6F47720-6F3E-4412-B454-3B7B972063F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9" name="Text Box 985">
          <a:extLst>
            <a:ext uri="{FF2B5EF4-FFF2-40B4-BE49-F238E27FC236}">
              <a16:creationId xmlns:a16="http://schemas.microsoft.com/office/drawing/2014/main" id="{4D62166F-1C31-49CC-8555-A24379D8777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0" name="Text Box 986">
          <a:extLst>
            <a:ext uri="{FF2B5EF4-FFF2-40B4-BE49-F238E27FC236}">
              <a16:creationId xmlns:a16="http://schemas.microsoft.com/office/drawing/2014/main" id="{768C43F9-464C-4718-8065-A41E2A964FC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1" name="Text Box 987">
          <a:extLst>
            <a:ext uri="{FF2B5EF4-FFF2-40B4-BE49-F238E27FC236}">
              <a16:creationId xmlns:a16="http://schemas.microsoft.com/office/drawing/2014/main" id="{F693A12D-A559-47A6-BF06-F2C4AB12F77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2" name="Text Box 988">
          <a:extLst>
            <a:ext uri="{FF2B5EF4-FFF2-40B4-BE49-F238E27FC236}">
              <a16:creationId xmlns:a16="http://schemas.microsoft.com/office/drawing/2014/main" id="{51A81545-D5D5-43D1-9D29-42593109870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3" name="Text Box 990">
          <a:extLst>
            <a:ext uri="{FF2B5EF4-FFF2-40B4-BE49-F238E27FC236}">
              <a16:creationId xmlns:a16="http://schemas.microsoft.com/office/drawing/2014/main" id="{B3A5D90C-B194-4BA4-AB5F-7F3625376FC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4" name="Text Box 991">
          <a:extLst>
            <a:ext uri="{FF2B5EF4-FFF2-40B4-BE49-F238E27FC236}">
              <a16:creationId xmlns:a16="http://schemas.microsoft.com/office/drawing/2014/main" id="{78B66C2A-9D6B-439D-AD58-7203D389571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5" name="Text Box 992">
          <a:extLst>
            <a:ext uri="{FF2B5EF4-FFF2-40B4-BE49-F238E27FC236}">
              <a16:creationId xmlns:a16="http://schemas.microsoft.com/office/drawing/2014/main" id="{EBAAE723-EBC2-40EF-AB94-0ECE0CFB81F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6" name="Text Box 993">
          <a:extLst>
            <a:ext uri="{FF2B5EF4-FFF2-40B4-BE49-F238E27FC236}">
              <a16:creationId xmlns:a16="http://schemas.microsoft.com/office/drawing/2014/main" id="{F05980FC-243E-421D-8AA1-186A729F47A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7" name="Text Box 994">
          <a:extLst>
            <a:ext uri="{FF2B5EF4-FFF2-40B4-BE49-F238E27FC236}">
              <a16:creationId xmlns:a16="http://schemas.microsoft.com/office/drawing/2014/main" id="{907979F8-4FE4-49C0-9ACD-5C72F75768F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8" name="Text Box 995">
          <a:extLst>
            <a:ext uri="{FF2B5EF4-FFF2-40B4-BE49-F238E27FC236}">
              <a16:creationId xmlns:a16="http://schemas.microsoft.com/office/drawing/2014/main" id="{D8AEBC90-5FCE-462D-AAD6-E935109FE24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9" name="Text Box 996">
          <a:extLst>
            <a:ext uri="{FF2B5EF4-FFF2-40B4-BE49-F238E27FC236}">
              <a16:creationId xmlns:a16="http://schemas.microsoft.com/office/drawing/2014/main" id="{F0376A4F-73EF-4BC5-AF71-CC303E8DB7C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0" name="Text Box 997">
          <a:extLst>
            <a:ext uri="{FF2B5EF4-FFF2-40B4-BE49-F238E27FC236}">
              <a16:creationId xmlns:a16="http://schemas.microsoft.com/office/drawing/2014/main" id="{E164CE2E-0204-4F1F-B636-7B1D90D2D0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1" name="Text Box 998">
          <a:extLst>
            <a:ext uri="{FF2B5EF4-FFF2-40B4-BE49-F238E27FC236}">
              <a16:creationId xmlns:a16="http://schemas.microsoft.com/office/drawing/2014/main" id="{E37A2794-761B-4200-B006-737AFD9BEA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2" name="Text Box 999">
          <a:extLst>
            <a:ext uri="{FF2B5EF4-FFF2-40B4-BE49-F238E27FC236}">
              <a16:creationId xmlns:a16="http://schemas.microsoft.com/office/drawing/2014/main" id="{84069108-4796-4666-B222-45B04D9199D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3" name="Text Box 1000">
          <a:extLst>
            <a:ext uri="{FF2B5EF4-FFF2-40B4-BE49-F238E27FC236}">
              <a16:creationId xmlns:a16="http://schemas.microsoft.com/office/drawing/2014/main" id="{CE343B1F-34C2-45BE-AB6A-0B298C19BAC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4" name="Text Box 1001">
          <a:extLst>
            <a:ext uri="{FF2B5EF4-FFF2-40B4-BE49-F238E27FC236}">
              <a16:creationId xmlns:a16="http://schemas.microsoft.com/office/drawing/2014/main" id="{8DD647BB-6A34-45DB-985E-53B8F6D743D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5" name="Text Box 1003">
          <a:extLst>
            <a:ext uri="{FF2B5EF4-FFF2-40B4-BE49-F238E27FC236}">
              <a16:creationId xmlns:a16="http://schemas.microsoft.com/office/drawing/2014/main" id="{1AFBA779-14ED-40E2-A421-8FC0D262E81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6" name="Text Box 1004">
          <a:extLst>
            <a:ext uri="{FF2B5EF4-FFF2-40B4-BE49-F238E27FC236}">
              <a16:creationId xmlns:a16="http://schemas.microsoft.com/office/drawing/2014/main" id="{3644EB62-C781-439F-B05B-5463998F098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7" name="Text Box 1005">
          <a:extLst>
            <a:ext uri="{FF2B5EF4-FFF2-40B4-BE49-F238E27FC236}">
              <a16:creationId xmlns:a16="http://schemas.microsoft.com/office/drawing/2014/main" id="{CFDCDB1C-C121-40AD-A7A5-EC2A5569AEC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8" name="Text Box 1006">
          <a:extLst>
            <a:ext uri="{FF2B5EF4-FFF2-40B4-BE49-F238E27FC236}">
              <a16:creationId xmlns:a16="http://schemas.microsoft.com/office/drawing/2014/main" id="{22DBE146-9616-42FF-8B06-9724291EF8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9" name="Text Box 1007">
          <a:extLst>
            <a:ext uri="{FF2B5EF4-FFF2-40B4-BE49-F238E27FC236}">
              <a16:creationId xmlns:a16="http://schemas.microsoft.com/office/drawing/2014/main" id="{B3C9D068-FB84-4207-B7EC-98632FC662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0" name="Text Box 1008">
          <a:extLst>
            <a:ext uri="{FF2B5EF4-FFF2-40B4-BE49-F238E27FC236}">
              <a16:creationId xmlns:a16="http://schemas.microsoft.com/office/drawing/2014/main" id="{9A891708-FE22-461A-AD0C-E1C379D71BE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1" name="Text Box 1009">
          <a:extLst>
            <a:ext uri="{FF2B5EF4-FFF2-40B4-BE49-F238E27FC236}">
              <a16:creationId xmlns:a16="http://schemas.microsoft.com/office/drawing/2014/main" id="{9F9D735B-9138-4160-8F9E-0BCD169B10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2" name="Text Box 1010">
          <a:extLst>
            <a:ext uri="{FF2B5EF4-FFF2-40B4-BE49-F238E27FC236}">
              <a16:creationId xmlns:a16="http://schemas.microsoft.com/office/drawing/2014/main" id="{51C0DF90-0EDF-4A89-9C04-24AF9C607E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3" name="Text Box 1011">
          <a:extLst>
            <a:ext uri="{FF2B5EF4-FFF2-40B4-BE49-F238E27FC236}">
              <a16:creationId xmlns:a16="http://schemas.microsoft.com/office/drawing/2014/main" id="{92918158-453D-494A-875D-BC71523DDA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4" name="Text Box 1012">
          <a:extLst>
            <a:ext uri="{FF2B5EF4-FFF2-40B4-BE49-F238E27FC236}">
              <a16:creationId xmlns:a16="http://schemas.microsoft.com/office/drawing/2014/main" id="{87EFB86C-A1C3-402C-B2BA-80FBD41D760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5" name="Text Box 1013">
          <a:extLst>
            <a:ext uri="{FF2B5EF4-FFF2-40B4-BE49-F238E27FC236}">
              <a16:creationId xmlns:a16="http://schemas.microsoft.com/office/drawing/2014/main" id="{8D2101F3-AF32-493C-BC75-6B7ABFAE4AC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6" name="Text Box 1014">
          <a:extLst>
            <a:ext uri="{FF2B5EF4-FFF2-40B4-BE49-F238E27FC236}">
              <a16:creationId xmlns:a16="http://schemas.microsoft.com/office/drawing/2014/main" id="{BA08C070-FB6C-454D-A751-D0679BEE151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7" name="Text Box 1016">
          <a:extLst>
            <a:ext uri="{FF2B5EF4-FFF2-40B4-BE49-F238E27FC236}">
              <a16:creationId xmlns:a16="http://schemas.microsoft.com/office/drawing/2014/main" id="{835F470B-C076-4437-8CFA-75A440D3260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8" name="Text Box 1017">
          <a:extLst>
            <a:ext uri="{FF2B5EF4-FFF2-40B4-BE49-F238E27FC236}">
              <a16:creationId xmlns:a16="http://schemas.microsoft.com/office/drawing/2014/main" id="{B2156216-C8E3-4DA4-99B5-E67CD72F100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9" name="Text Box 1018">
          <a:extLst>
            <a:ext uri="{FF2B5EF4-FFF2-40B4-BE49-F238E27FC236}">
              <a16:creationId xmlns:a16="http://schemas.microsoft.com/office/drawing/2014/main" id="{03D452DC-2A87-4EB7-9A3F-758BAC732B6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0" name="Text Box 1019">
          <a:extLst>
            <a:ext uri="{FF2B5EF4-FFF2-40B4-BE49-F238E27FC236}">
              <a16:creationId xmlns:a16="http://schemas.microsoft.com/office/drawing/2014/main" id="{40027CB0-F29B-4DA0-ADA5-FEB1C1535EB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1" name="Text Box 1020">
          <a:extLst>
            <a:ext uri="{FF2B5EF4-FFF2-40B4-BE49-F238E27FC236}">
              <a16:creationId xmlns:a16="http://schemas.microsoft.com/office/drawing/2014/main" id="{C4F559A1-E4DD-48FA-A038-D2523BE86BC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2" name="Text Box 1021">
          <a:extLst>
            <a:ext uri="{FF2B5EF4-FFF2-40B4-BE49-F238E27FC236}">
              <a16:creationId xmlns:a16="http://schemas.microsoft.com/office/drawing/2014/main" id="{84C24B4C-4526-4B2D-8E1E-22064C6EBBB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3" name="Text Box 1022">
          <a:extLst>
            <a:ext uri="{FF2B5EF4-FFF2-40B4-BE49-F238E27FC236}">
              <a16:creationId xmlns:a16="http://schemas.microsoft.com/office/drawing/2014/main" id="{BB1BAAD7-2455-48BE-8BB8-98D9386B9F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4" name="Text Box 1023">
          <a:extLst>
            <a:ext uri="{FF2B5EF4-FFF2-40B4-BE49-F238E27FC236}">
              <a16:creationId xmlns:a16="http://schemas.microsoft.com/office/drawing/2014/main" id="{EAB3E0C4-6027-427D-A2A2-C607D468468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5" name="Text Box 1024">
          <a:extLst>
            <a:ext uri="{FF2B5EF4-FFF2-40B4-BE49-F238E27FC236}">
              <a16:creationId xmlns:a16="http://schemas.microsoft.com/office/drawing/2014/main" id="{63875E12-2080-4CB3-90A4-FC1D5B25DC9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6" name="Text Box 1025">
          <a:extLst>
            <a:ext uri="{FF2B5EF4-FFF2-40B4-BE49-F238E27FC236}">
              <a16:creationId xmlns:a16="http://schemas.microsoft.com/office/drawing/2014/main" id="{B2C5CD0A-4E84-440E-B66E-C8C253B20C1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7" name="Text Box 1026">
          <a:extLst>
            <a:ext uri="{FF2B5EF4-FFF2-40B4-BE49-F238E27FC236}">
              <a16:creationId xmlns:a16="http://schemas.microsoft.com/office/drawing/2014/main" id="{97446785-87D4-4756-BDBD-6A335C76B2B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8" name="Text Box 1027">
          <a:extLst>
            <a:ext uri="{FF2B5EF4-FFF2-40B4-BE49-F238E27FC236}">
              <a16:creationId xmlns:a16="http://schemas.microsoft.com/office/drawing/2014/main" id="{B5A198E3-01F5-42A6-9548-B826C33AB89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9" name="Text Box 1029">
          <a:extLst>
            <a:ext uri="{FF2B5EF4-FFF2-40B4-BE49-F238E27FC236}">
              <a16:creationId xmlns:a16="http://schemas.microsoft.com/office/drawing/2014/main" id="{0001E864-FB9E-40EE-BF44-FE8ADF4F8AD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0" name="Text Box 1030">
          <a:extLst>
            <a:ext uri="{FF2B5EF4-FFF2-40B4-BE49-F238E27FC236}">
              <a16:creationId xmlns:a16="http://schemas.microsoft.com/office/drawing/2014/main" id="{470E71C0-F72A-48E0-9846-F9AC4F90C13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1" name="Text Box 1031">
          <a:extLst>
            <a:ext uri="{FF2B5EF4-FFF2-40B4-BE49-F238E27FC236}">
              <a16:creationId xmlns:a16="http://schemas.microsoft.com/office/drawing/2014/main" id="{137A430A-CFCF-4D52-B237-6196F1F634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2" name="Text Box 1032">
          <a:extLst>
            <a:ext uri="{FF2B5EF4-FFF2-40B4-BE49-F238E27FC236}">
              <a16:creationId xmlns:a16="http://schemas.microsoft.com/office/drawing/2014/main" id="{2808BEAB-E2E0-44D8-AA41-174F47FF77B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3" name="Text Box 1033">
          <a:extLst>
            <a:ext uri="{FF2B5EF4-FFF2-40B4-BE49-F238E27FC236}">
              <a16:creationId xmlns:a16="http://schemas.microsoft.com/office/drawing/2014/main" id="{35469B57-AEA9-4C63-827D-7BEACAE2F94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4" name="Text Box 1034">
          <a:extLst>
            <a:ext uri="{FF2B5EF4-FFF2-40B4-BE49-F238E27FC236}">
              <a16:creationId xmlns:a16="http://schemas.microsoft.com/office/drawing/2014/main" id="{CEBBEE15-D70D-4419-850F-2E4FD0056B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5" name="Text Box 1035">
          <a:extLst>
            <a:ext uri="{FF2B5EF4-FFF2-40B4-BE49-F238E27FC236}">
              <a16:creationId xmlns:a16="http://schemas.microsoft.com/office/drawing/2014/main" id="{EEA9269E-842E-4C4F-9625-234ADBDE629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6" name="Text Box 1036">
          <a:extLst>
            <a:ext uri="{FF2B5EF4-FFF2-40B4-BE49-F238E27FC236}">
              <a16:creationId xmlns:a16="http://schemas.microsoft.com/office/drawing/2014/main" id="{AC6CA8C5-CC46-4DDD-B357-4E6BA28410B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7" name="Text Box 1037">
          <a:extLst>
            <a:ext uri="{FF2B5EF4-FFF2-40B4-BE49-F238E27FC236}">
              <a16:creationId xmlns:a16="http://schemas.microsoft.com/office/drawing/2014/main" id="{BAA34CD2-2423-46EE-A67C-30F7291661B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8" name="Text Box 1038">
          <a:extLst>
            <a:ext uri="{FF2B5EF4-FFF2-40B4-BE49-F238E27FC236}">
              <a16:creationId xmlns:a16="http://schemas.microsoft.com/office/drawing/2014/main" id="{DFCC3545-7F63-4FE7-9AB2-3DEE605F67E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9" name="Text Box 1039">
          <a:extLst>
            <a:ext uri="{FF2B5EF4-FFF2-40B4-BE49-F238E27FC236}">
              <a16:creationId xmlns:a16="http://schemas.microsoft.com/office/drawing/2014/main" id="{32298904-39D9-4F7B-96AA-AF102E8BDFA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90" name="Text Box 1040">
          <a:extLst>
            <a:ext uri="{FF2B5EF4-FFF2-40B4-BE49-F238E27FC236}">
              <a16:creationId xmlns:a16="http://schemas.microsoft.com/office/drawing/2014/main" id="{22A6D43B-F663-4E00-8D00-CAF7EF145F9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1" name="Text Box 1042">
          <a:extLst>
            <a:ext uri="{FF2B5EF4-FFF2-40B4-BE49-F238E27FC236}">
              <a16:creationId xmlns:a16="http://schemas.microsoft.com/office/drawing/2014/main" id="{1CFB3300-69D8-42E7-8B89-78B1FB098A2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2" name="Text Box 1043">
          <a:extLst>
            <a:ext uri="{FF2B5EF4-FFF2-40B4-BE49-F238E27FC236}">
              <a16:creationId xmlns:a16="http://schemas.microsoft.com/office/drawing/2014/main" id="{3D28974C-0BC4-426B-8854-E4CAA753417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3" name="Text Box 1044">
          <a:extLst>
            <a:ext uri="{FF2B5EF4-FFF2-40B4-BE49-F238E27FC236}">
              <a16:creationId xmlns:a16="http://schemas.microsoft.com/office/drawing/2014/main" id="{F17876A4-A111-4853-A635-F630F9EE4F7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4" name="Text Box 1045">
          <a:extLst>
            <a:ext uri="{FF2B5EF4-FFF2-40B4-BE49-F238E27FC236}">
              <a16:creationId xmlns:a16="http://schemas.microsoft.com/office/drawing/2014/main" id="{AAD98E02-6727-4A5E-9430-44CB0309B2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5" name="Text Box 1046">
          <a:extLst>
            <a:ext uri="{FF2B5EF4-FFF2-40B4-BE49-F238E27FC236}">
              <a16:creationId xmlns:a16="http://schemas.microsoft.com/office/drawing/2014/main" id="{EA98275F-3B91-4281-84FF-28E24863E3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6" name="Text Box 1047">
          <a:extLst>
            <a:ext uri="{FF2B5EF4-FFF2-40B4-BE49-F238E27FC236}">
              <a16:creationId xmlns:a16="http://schemas.microsoft.com/office/drawing/2014/main" id="{3C351097-68BF-443A-9B35-3ECCED538C4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7" name="Text Box 1048">
          <a:extLst>
            <a:ext uri="{FF2B5EF4-FFF2-40B4-BE49-F238E27FC236}">
              <a16:creationId xmlns:a16="http://schemas.microsoft.com/office/drawing/2014/main" id="{A7608837-2785-467F-A51D-3AA8B16883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8" name="Text Box 1049">
          <a:extLst>
            <a:ext uri="{FF2B5EF4-FFF2-40B4-BE49-F238E27FC236}">
              <a16:creationId xmlns:a16="http://schemas.microsoft.com/office/drawing/2014/main" id="{5FF5EF98-FD62-4D74-BB82-54395076CE9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9" name="Text Box 1050">
          <a:extLst>
            <a:ext uri="{FF2B5EF4-FFF2-40B4-BE49-F238E27FC236}">
              <a16:creationId xmlns:a16="http://schemas.microsoft.com/office/drawing/2014/main" id="{48C803F5-888A-429E-9AE0-E99BCDE7AAD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0" name="Text Box 1051">
          <a:extLst>
            <a:ext uri="{FF2B5EF4-FFF2-40B4-BE49-F238E27FC236}">
              <a16:creationId xmlns:a16="http://schemas.microsoft.com/office/drawing/2014/main" id="{0462D548-350D-4FA6-9F90-6A94D9F5FF7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1" name="Text Box 1052">
          <a:extLst>
            <a:ext uri="{FF2B5EF4-FFF2-40B4-BE49-F238E27FC236}">
              <a16:creationId xmlns:a16="http://schemas.microsoft.com/office/drawing/2014/main" id="{5AFCB616-858C-40ED-94C1-C0292C2E565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2" name="Text Box 1053">
          <a:extLst>
            <a:ext uri="{FF2B5EF4-FFF2-40B4-BE49-F238E27FC236}">
              <a16:creationId xmlns:a16="http://schemas.microsoft.com/office/drawing/2014/main" id="{F09C2CC6-B42E-4890-96C5-526CFB70181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3" name="Text Box 1054">
          <a:extLst>
            <a:ext uri="{FF2B5EF4-FFF2-40B4-BE49-F238E27FC236}">
              <a16:creationId xmlns:a16="http://schemas.microsoft.com/office/drawing/2014/main" id="{09DD7181-32F5-480E-AABE-FDC213EEF4E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4" name="Text Box 1055">
          <a:extLst>
            <a:ext uri="{FF2B5EF4-FFF2-40B4-BE49-F238E27FC236}">
              <a16:creationId xmlns:a16="http://schemas.microsoft.com/office/drawing/2014/main" id="{4D5F3D37-034B-44B8-B06E-50863212DD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5" name="Text Box 1056">
          <a:extLst>
            <a:ext uri="{FF2B5EF4-FFF2-40B4-BE49-F238E27FC236}">
              <a16:creationId xmlns:a16="http://schemas.microsoft.com/office/drawing/2014/main" id="{69F57495-5B41-4B55-BF5A-AC16D5D1874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6" name="Text Box 1057">
          <a:extLst>
            <a:ext uri="{FF2B5EF4-FFF2-40B4-BE49-F238E27FC236}">
              <a16:creationId xmlns:a16="http://schemas.microsoft.com/office/drawing/2014/main" id="{C37E91D3-1C8D-4E6B-8174-26E7F6B39EE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7" name="Text Box 1058">
          <a:extLst>
            <a:ext uri="{FF2B5EF4-FFF2-40B4-BE49-F238E27FC236}">
              <a16:creationId xmlns:a16="http://schemas.microsoft.com/office/drawing/2014/main" id="{5DD2C4B6-EEB0-4B6A-BB70-B248EE009D2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8" name="Text Box 1059">
          <a:extLst>
            <a:ext uri="{FF2B5EF4-FFF2-40B4-BE49-F238E27FC236}">
              <a16:creationId xmlns:a16="http://schemas.microsoft.com/office/drawing/2014/main" id="{FA437C02-9463-4E01-AC7D-E70A7707C60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9" name="Text Box 1060">
          <a:extLst>
            <a:ext uri="{FF2B5EF4-FFF2-40B4-BE49-F238E27FC236}">
              <a16:creationId xmlns:a16="http://schemas.microsoft.com/office/drawing/2014/main" id="{E69A031F-FE9F-45CC-843D-4611850FC0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0" name="Text Box 1061">
          <a:extLst>
            <a:ext uri="{FF2B5EF4-FFF2-40B4-BE49-F238E27FC236}">
              <a16:creationId xmlns:a16="http://schemas.microsoft.com/office/drawing/2014/main" id="{769CCE3D-A81F-47F8-B4E1-D1AE11178AA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1" name="Text Box 1062">
          <a:extLst>
            <a:ext uri="{FF2B5EF4-FFF2-40B4-BE49-F238E27FC236}">
              <a16:creationId xmlns:a16="http://schemas.microsoft.com/office/drawing/2014/main" id="{44FF1CFA-C067-4C97-87C8-3FD9574EE2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2" name="Text Box 1063">
          <a:extLst>
            <a:ext uri="{FF2B5EF4-FFF2-40B4-BE49-F238E27FC236}">
              <a16:creationId xmlns:a16="http://schemas.microsoft.com/office/drawing/2014/main" id="{A712E16A-91B7-4585-958A-6B41D5A4CC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3" name="Text Box 1064">
          <a:extLst>
            <a:ext uri="{FF2B5EF4-FFF2-40B4-BE49-F238E27FC236}">
              <a16:creationId xmlns:a16="http://schemas.microsoft.com/office/drawing/2014/main" id="{B8E3C5EA-469E-4944-9772-A2C1FD55EEF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4" name="Text Box 1065">
          <a:extLst>
            <a:ext uri="{FF2B5EF4-FFF2-40B4-BE49-F238E27FC236}">
              <a16:creationId xmlns:a16="http://schemas.microsoft.com/office/drawing/2014/main" id="{3EBC3971-DF72-4BAD-9FF4-64DC3BBA560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5" name="Text Box 1066">
          <a:extLst>
            <a:ext uri="{FF2B5EF4-FFF2-40B4-BE49-F238E27FC236}">
              <a16:creationId xmlns:a16="http://schemas.microsoft.com/office/drawing/2014/main" id="{401E13D3-8313-4B03-A1B7-15EEE29D6F9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6" name="Text Box 1067">
          <a:extLst>
            <a:ext uri="{FF2B5EF4-FFF2-40B4-BE49-F238E27FC236}">
              <a16:creationId xmlns:a16="http://schemas.microsoft.com/office/drawing/2014/main" id="{D673A8C7-6007-4518-BB27-6EE3632DC36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7" name="Text Box 1068">
          <a:extLst>
            <a:ext uri="{FF2B5EF4-FFF2-40B4-BE49-F238E27FC236}">
              <a16:creationId xmlns:a16="http://schemas.microsoft.com/office/drawing/2014/main" id="{741F3677-D84B-4390-B600-35D28D6E9ED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8" name="Text Box 1069">
          <a:extLst>
            <a:ext uri="{FF2B5EF4-FFF2-40B4-BE49-F238E27FC236}">
              <a16:creationId xmlns:a16="http://schemas.microsoft.com/office/drawing/2014/main" id="{AC9FA8C8-2FC5-4B3B-B64F-ED54D06F810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9" name="Text Box 1070">
          <a:extLst>
            <a:ext uri="{FF2B5EF4-FFF2-40B4-BE49-F238E27FC236}">
              <a16:creationId xmlns:a16="http://schemas.microsoft.com/office/drawing/2014/main" id="{0367D5ED-9353-4037-9753-D9DCB0543AE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0" name="Text Box 1071">
          <a:extLst>
            <a:ext uri="{FF2B5EF4-FFF2-40B4-BE49-F238E27FC236}">
              <a16:creationId xmlns:a16="http://schemas.microsoft.com/office/drawing/2014/main" id="{FEF18A39-E9EB-4B5B-94E4-70351440A23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1" name="Text Box 1072">
          <a:extLst>
            <a:ext uri="{FF2B5EF4-FFF2-40B4-BE49-F238E27FC236}">
              <a16:creationId xmlns:a16="http://schemas.microsoft.com/office/drawing/2014/main" id="{F7CC2FD1-A3D0-4784-9E66-698687C251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2" name="Text Box 1073">
          <a:extLst>
            <a:ext uri="{FF2B5EF4-FFF2-40B4-BE49-F238E27FC236}">
              <a16:creationId xmlns:a16="http://schemas.microsoft.com/office/drawing/2014/main" id="{118689F0-B9B8-4633-97B9-0DAD6184EDF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3" name="Text Box 1074">
          <a:extLst>
            <a:ext uri="{FF2B5EF4-FFF2-40B4-BE49-F238E27FC236}">
              <a16:creationId xmlns:a16="http://schemas.microsoft.com/office/drawing/2014/main" id="{529ED578-272C-4E24-87BC-3D37F979128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4" name="Text Box 1075">
          <a:extLst>
            <a:ext uri="{FF2B5EF4-FFF2-40B4-BE49-F238E27FC236}">
              <a16:creationId xmlns:a16="http://schemas.microsoft.com/office/drawing/2014/main" id="{79FB71E4-52E7-4255-8AFB-93C3947E72F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5" name="Text Box 1076">
          <a:extLst>
            <a:ext uri="{FF2B5EF4-FFF2-40B4-BE49-F238E27FC236}">
              <a16:creationId xmlns:a16="http://schemas.microsoft.com/office/drawing/2014/main" id="{64089C56-DC75-4987-A746-F177E812204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6" name="Text Box 1077">
          <a:extLst>
            <a:ext uri="{FF2B5EF4-FFF2-40B4-BE49-F238E27FC236}">
              <a16:creationId xmlns:a16="http://schemas.microsoft.com/office/drawing/2014/main" id="{6915218E-97C8-4C77-98C4-6B64D5D4600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7" name="Text Box 1078">
          <a:extLst>
            <a:ext uri="{FF2B5EF4-FFF2-40B4-BE49-F238E27FC236}">
              <a16:creationId xmlns:a16="http://schemas.microsoft.com/office/drawing/2014/main" id="{1F7CC93F-0748-4B5E-ABF2-63CC926191F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8" name="Text Box 1079">
          <a:extLst>
            <a:ext uri="{FF2B5EF4-FFF2-40B4-BE49-F238E27FC236}">
              <a16:creationId xmlns:a16="http://schemas.microsoft.com/office/drawing/2014/main" id="{5A3B6716-004E-4CE1-A02A-A7D0CED21E3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9" name="Text Box 1080">
          <a:extLst>
            <a:ext uri="{FF2B5EF4-FFF2-40B4-BE49-F238E27FC236}">
              <a16:creationId xmlns:a16="http://schemas.microsoft.com/office/drawing/2014/main" id="{62672E4B-AAD7-43EB-9264-2FCC0312DC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0" name="Text Box 1081">
          <a:extLst>
            <a:ext uri="{FF2B5EF4-FFF2-40B4-BE49-F238E27FC236}">
              <a16:creationId xmlns:a16="http://schemas.microsoft.com/office/drawing/2014/main" id="{D0A517D7-6E94-4FF3-9F82-67ADB9893A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1" name="Text Box 1082">
          <a:extLst>
            <a:ext uri="{FF2B5EF4-FFF2-40B4-BE49-F238E27FC236}">
              <a16:creationId xmlns:a16="http://schemas.microsoft.com/office/drawing/2014/main" id="{65A44502-62F4-416C-B8B9-1FC3D86E5D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2" name="Text Box 1083">
          <a:extLst>
            <a:ext uri="{FF2B5EF4-FFF2-40B4-BE49-F238E27FC236}">
              <a16:creationId xmlns:a16="http://schemas.microsoft.com/office/drawing/2014/main" id="{2B801080-B758-42F7-BFEC-A8FA766494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3" name="Text Box 1084">
          <a:extLst>
            <a:ext uri="{FF2B5EF4-FFF2-40B4-BE49-F238E27FC236}">
              <a16:creationId xmlns:a16="http://schemas.microsoft.com/office/drawing/2014/main" id="{7C6D69C8-36B2-4301-A6D1-4863E9DDDF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4" name="Text Box 1085">
          <a:extLst>
            <a:ext uri="{FF2B5EF4-FFF2-40B4-BE49-F238E27FC236}">
              <a16:creationId xmlns:a16="http://schemas.microsoft.com/office/drawing/2014/main" id="{67A32F57-6D8C-4173-A994-612378764C5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5" name="Text Box 1086">
          <a:extLst>
            <a:ext uri="{FF2B5EF4-FFF2-40B4-BE49-F238E27FC236}">
              <a16:creationId xmlns:a16="http://schemas.microsoft.com/office/drawing/2014/main" id="{3D80FC6B-2A21-4224-9636-A5685883CAE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6" name="Text Box 1087">
          <a:extLst>
            <a:ext uri="{FF2B5EF4-FFF2-40B4-BE49-F238E27FC236}">
              <a16:creationId xmlns:a16="http://schemas.microsoft.com/office/drawing/2014/main" id="{151DEFA5-27C0-4840-B936-6AAB8AC9971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7" name="Text Box 1088">
          <a:extLst>
            <a:ext uri="{FF2B5EF4-FFF2-40B4-BE49-F238E27FC236}">
              <a16:creationId xmlns:a16="http://schemas.microsoft.com/office/drawing/2014/main" id="{0C11F437-E652-44A0-93CF-9B7AA55F3A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8" name="Text Box 1089">
          <a:extLst>
            <a:ext uri="{FF2B5EF4-FFF2-40B4-BE49-F238E27FC236}">
              <a16:creationId xmlns:a16="http://schemas.microsoft.com/office/drawing/2014/main" id="{FB0ECBFE-380C-443B-A9F7-A83724D08B5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9" name="Text Box 1090">
          <a:extLst>
            <a:ext uri="{FF2B5EF4-FFF2-40B4-BE49-F238E27FC236}">
              <a16:creationId xmlns:a16="http://schemas.microsoft.com/office/drawing/2014/main" id="{71DC9B10-E0C2-4A8E-9B4F-29600475B2C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0" name="Text Box 1091">
          <a:extLst>
            <a:ext uri="{FF2B5EF4-FFF2-40B4-BE49-F238E27FC236}">
              <a16:creationId xmlns:a16="http://schemas.microsoft.com/office/drawing/2014/main" id="{8E74076A-739A-4CB6-B761-207B07F1D19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1" name="Text Box 1092">
          <a:extLst>
            <a:ext uri="{FF2B5EF4-FFF2-40B4-BE49-F238E27FC236}">
              <a16:creationId xmlns:a16="http://schemas.microsoft.com/office/drawing/2014/main" id="{EB08A5FE-7F2B-4C2B-836A-DAF025CB63C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2" name="Text Box 1093">
          <a:extLst>
            <a:ext uri="{FF2B5EF4-FFF2-40B4-BE49-F238E27FC236}">
              <a16:creationId xmlns:a16="http://schemas.microsoft.com/office/drawing/2014/main" id="{BFE2238D-0F9F-4DD9-AF58-3490462B1DA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3" name="Text Box 1094">
          <a:extLst>
            <a:ext uri="{FF2B5EF4-FFF2-40B4-BE49-F238E27FC236}">
              <a16:creationId xmlns:a16="http://schemas.microsoft.com/office/drawing/2014/main" id="{BC810628-AB32-4BD9-BF4E-F8BF3F49DC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4" name="Text Box 1095">
          <a:extLst>
            <a:ext uri="{FF2B5EF4-FFF2-40B4-BE49-F238E27FC236}">
              <a16:creationId xmlns:a16="http://schemas.microsoft.com/office/drawing/2014/main" id="{95183E66-7B2A-47CC-A456-108F6D048D8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5" name="Text Box 1096">
          <a:extLst>
            <a:ext uri="{FF2B5EF4-FFF2-40B4-BE49-F238E27FC236}">
              <a16:creationId xmlns:a16="http://schemas.microsoft.com/office/drawing/2014/main" id="{2FF7C980-B7C9-4633-95EB-4876AAE4CF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6" name="Text Box 1097">
          <a:extLst>
            <a:ext uri="{FF2B5EF4-FFF2-40B4-BE49-F238E27FC236}">
              <a16:creationId xmlns:a16="http://schemas.microsoft.com/office/drawing/2014/main" id="{42A04A77-B972-4CE8-A678-351FA07D18C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7" name="Text Box 1098">
          <a:extLst>
            <a:ext uri="{FF2B5EF4-FFF2-40B4-BE49-F238E27FC236}">
              <a16:creationId xmlns:a16="http://schemas.microsoft.com/office/drawing/2014/main" id="{4C396E9B-BE01-409D-B1D7-F579809B39B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8" name="Text Box 1099">
          <a:extLst>
            <a:ext uri="{FF2B5EF4-FFF2-40B4-BE49-F238E27FC236}">
              <a16:creationId xmlns:a16="http://schemas.microsoft.com/office/drawing/2014/main" id="{D45A9B28-6A58-401E-8937-C0A1E4EAC97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9" name="Text Box 1100">
          <a:extLst>
            <a:ext uri="{FF2B5EF4-FFF2-40B4-BE49-F238E27FC236}">
              <a16:creationId xmlns:a16="http://schemas.microsoft.com/office/drawing/2014/main" id="{E9323797-A4BA-4B81-8A90-DCDFF4DA45C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0" name="Text Box 1101">
          <a:extLst>
            <a:ext uri="{FF2B5EF4-FFF2-40B4-BE49-F238E27FC236}">
              <a16:creationId xmlns:a16="http://schemas.microsoft.com/office/drawing/2014/main" id="{72C62875-88E9-4A87-8272-98AA46DFA46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1" name="Text Box 1102">
          <a:extLst>
            <a:ext uri="{FF2B5EF4-FFF2-40B4-BE49-F238E27FC236}">
              <a16:creationId xmlns:a16="http://schemas.microsoft.com/office/drawing/2014/main" id="{934ACC65-D8C8-42F8-8B41-9C6D93D5DC1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2" name="Text Box 1103">
          <a:extLst>
            <a:ext uri="{FF2B5EF4-FFF2-40B4-BE49-F238E27FC236}">
              <a16:creationId xmlns:a16="http://schemas.microsoft.com/office/drawing/2014/main" id="{AFB6B01C-9D19-43C0-9C2A-8A15CFA94AC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3" name="Text Box 1104">
          <a:extLst>
            <a:ext uri="{FF2B5EF4-FFF2-40B4-BE49-F238E27FC236}">
              <a16:creationId xmlns:a16="http://schemas.microsoft.com/office/drawing/2014/main" id="{9C03724F-C276-404E-9B03-5BCD3962BD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4" name="Text Box 1105">
          <a:extLst>
            <a:ext uri="{FF2B5EF4-FFF2-40B4-BE49-F238E27FC236}">
              <a16:creationId xmlns:a16="http://schemas.microsoft.com/office/drawing/2014/main" id="{EE377E0F-6870-40D8-A4FF-F097B6ABC0E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5" name="Text Box 1106">
          <a:extLst>
            <a:ext uri="{FF2B5EF4-FFF2-40B4-BE49-F238E27FC236}">
              <a16:creationId xmlns:a16="http://schemas.microsoft.com/office/drawing/2014/main" id="{BB3A2829-DBC0-464A-BF25-6B5D1338C9F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6" name="Text Box 1107">
          <a:extLst>
            <a:ext uri="{FF2B5EF4-FFF2-40B4-BE49-F238E27FC236}">
              <a16:creationId xmlns:a16="http://schemas.microsoft.com/office/drawing/2014/main" id="{F6C803D8-63D7-4C8D-8EE9-4D335C68164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7" name="Text Box 1108">
          <a:extLst>
            <a:ext uri="{FF2B5EF4-FFF2-40B4-BE49-F238E27FC236}">
              <a16:creationId xmlns:a16="http://schemas.microsoft.com/office/drawing/2014/main" id="{F09A590D-22B1-4AD7-BA53-1D5DE2577F0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8" name="Text Box 1109">
          <a:extLst>
            <a:ext uri="{FF2B5EF4-FFF2-40B4-BE49-F238E27FC236}">
              <a16:creationId xmlns:a16="http://schemas.microsoft.com/office/drawing/2014/main" id="{6A35A5FA-E9EC-45CA-BF3C-C27A353EB5B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9" name="Text Box 1110">
          <a:extLst>
            <a:ext uri="{FF2B5EF4-FFF2-40B4-BE49-F238E27FC236}">
              <a16:creationId xmlns:a16="http://schemas.microsoft.com/office/drawing/2014/main" id="{AD14C91B-2666-41FA-B642-8F9D417BA90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0" name="Text Box 1111">
          <a:extLst>
            <a:ext uri="{FF2B5EF4-FFF2-40B4-BE49-F238E27FC236}">
              <a16:creationId xmlns:a16="http://schemas.microsoft.com/office/drawing/2014/main" id="{451BA7F5-4FCD-4040-AA1C-6F91472BF90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1" name="Text Box 1112">
          <a:extLst>
            <a:ext uri="{FF2B5EF4-FFF2-40B4-BE49-F238E27FC236}">
              <a16:creationId xmlns:a16="http://schemas.microsoft.com/office/drawing/2014/main" id="{07386049-D0B2-44A6-B770-B274203AB68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2" name="Text Box 1113">
          <a:extLst>
            <a:ext uri="{FF2B5EF4-FFF2-40B4-BE49-F238E27FC236}">
              <a16:creationId xmlns:a16="http://schemas.microsoft.com/office/drawing/2014/main" id="{E589A89A-8294-45D8-9E2D-5B987B7FB5B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3" name="Text Box 1114">
          <a:extLst>
            <a:ext uri="{FF2B5EF4-FFF2-40B4-BE49-F238E27FC236}">
              <a16:creationId xmlns:a16="http://schemas.microsoft.com/office/drawing/2014/main" id="{E5A7E0E6-865A-4846-8AA0-17A13B4DEE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4" name="Text Box 1115">
          <a:extLst>
            <a:ext uri="{FF2B5EF4-FFF2-40B4-BE49-F238E27FC236}">
              <a16:creationId xmlns:a16="http://schemas.microsoft.com/office/drawing/2014/main" id="{762C825C-6A65-4147-8B17-F166596B880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5" name="Text Box 1116">
          <a:extLst>
            <a:ext uri="{FF2B5EF4-FFF2-40B4-BE49-F238E27FC236}">
              <a16:creationId xmlns:a16="http://schemas.microsoft.com/office/drawing/2014/main" id="{3E0F1B98-18D7-45AA-868D-9EF7E208FC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6" name="Text Box 1117">
          <a:extLst>
            <a:ext uri="{FF2B5EF4-FFF2-40B4-BE49-F238E27FC236}">
              <a16:creationId xmlns:a16="http://schemas.microsoft.com/office/drawing/2014/main" id="{44B75CB7-8E56-4F6F-9472-F2B9E63EE55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7" name="Text Box 1118">
          <a:extLst>
            <a:ext uri="{FF2B5EF4-FFF2-40B4-BE49-F238E27FC236}">
              <a16:creationId xmlns:a16="http://schemas.microsoft.com/office/drawing/2014/main" id="{CAAAB26F-3F78-457F-8D1E-B9496BFBEB1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8" name="Text Box 1119">
          <a:extLst>
            <a:ext uri="{FF2B5EF4-FFF2-40B4-BE49-F238E27FC236}">
              <a16:creationId xmlns:a16="http://schemas.microsoft.com/office/drawing/2014/main" id="{8DD1F394-FA09-4615-B906-47FF9908B66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9" name="Text Box 1120">
          <a:extLst>
            <a:ext uri="{FF2B5EF4-FFF2-40B4-BE49-F238E27FC236}">
              <a16:creationId xmlns:a16="http://schemas.microsoft.com/office/drawing/2014/main" id="{110B7FDF-2F36-4931-8993-644D592A5AD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0" name="Text Box 1121">
          <a:extLst>
            <a:ext uri="{FF2B5EF4-FFF2-40B4-BE49-F238E27FC236}">
              <a16:creationId xmlns:a16="http://schemas.microsoft.com/office/drawing/2014/main" id="{4D7C0E98-4A69-4395-8362-D920908F737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1" name="Text Box 1122">
          <a:extLst>
            <a:ext uri="{FF2B5EF4-FFF2-40B4-BE49-F238E27FC236}">
              <a16:creationId xmlns:a16="http://schemas.microsoft.com/office/drawing/2014/main" id="{CCCEE71E-5BFF-4385-A85C-CAC799BFF7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2" name="Text Box 1123">
          <a:extLst>
            <a:ext uri="{FF2B5EF4-FFF2-40B4-BE49-F238E27FC236}">
              <a16:creationId xmlns:a16="http://schemas.microsoft.com/office/drawing/2014/main" id="{250210A3-F546-4DB3-AFC2-500ECC52FC4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3" name="Text Box 1124">
          <a:extLst>
            <a:ext uri="{FF2B5EF4-FFF2-40B4-BE49-F238E27FC236}">
              <a16:creationId xmlns:a16="http://schemas.microsoft.com/office/drawing/2014/main" id="{9E03E84A-2DB8-476B-841A-D8EE039A33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4" name="Text Box 1125">
          <a:extLst>
            <a:ext uri="{FF2B5EF4-FFF2-40B4-BE49-F238E27FC236}">
              <a16:creationId xmlns:a16="http://schemas.microsoft.com/office/drawing/2014/main" id="{DABF9F81-5171-48B0-AA9B-9A3CC0F7F13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5" name="Text Box 1126">
          <a:extLst>
            <a:ext uri="{FF2B5EF4-FFF2-40B4-BE49-F238E27FC236}">
              <a16:creationId xmlns:a16="http://schemas.microsoft.com/office/drawing/2014/main" id="{9405A0CD-F67F-4918-A93B-F89876B03F3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6" name="Text Box 1127">
          <a:extLst>
            <a:ext uri="{FF2B5EF4-FFF2-40B4-BE49-F238E27FC236}">
              <a16:creationId xmlns:a16="http://schemas.microsoft.com/office/drawing/2014/main" id="{16937E5F-751E-4BB8-AE78-F8BFA7D6DBF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7" name="Text Box 1128">
          <a:extLst>
            <a:ext uri="{FF2B5EF4-FFF2-40B4-BE49-F238E27FC236}">
              <a16:creationId xmlns:a16="http://schemas.microsoft.com/office/drawing/2014/main" id="{907A708F-7098-4F6B-9D47-76688DD683B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8" name="Text Box 1129">
          <a:extLst>
            <a:ext uri="{FF2B5EF4-FFF2-40B4-BE49-F238E27FC236}">
              <a16:creationId xmlns:a16="http://schemas.microsoft.com/office/drawing/2014/main" id="{B2BD1F79-E73C-4A02-A5AB-E35A7DC650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9" name="Text Box 1130">
          <a:extLst>
            <a:ext uri="{FF2B5EF4-FFF2-40B4-BE49-F238E27FC236}">
              <a16:creationId xmlns:a16="http://schemas.microsoft.com/office/drawing/2014/main" id="{50EC6F6F-A5BA-42BA-A943-25FE5B81743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0" name="Text Box 1131">
          <a:extLst>
            <a:ext uri="{FF2B5EF4-FFF2-40B4-BE49-F238E27FC236}">
              <a16:creationId xmlns:a16="http://schemas.microsoft.com/office/drawing/2014/main" id="{9524AF85-53FA-4502-BBFF-4732BEE6115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1" name="Text Box 1132">
          <a:extLst>
            <a:ext uri="{FF2B5EF4-FFF2-40B4-BE49-F238E27FC236}">
              <a16:creationId xmlns:a16="http://schemas.microsoft.com/office/drawing/2014/main" id="{66EDDC4C-BCCA-4F24-8E8E-06EAD27E115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2" name="Text Box 1133">
          <a:extLst>
            <a:ext uri="{FF2B5EF4-FFF2-40B4-BE49-F238E27FC236}">
              <a16:creationId xmlns:a16="http://schemas.microsoft.com/office/drawing/2014/main" id="{0BF00DA7-655B-4ED8-B056-9DC0B5DC663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3" name="Text Box 1134">
          <a:extLst>
            <a:ext uri="{FF2B5EF4-FFF2-40B4-BE49-F238E27FC236}">
              <a16:creationId xmlns:a16="http://schemas.microsoft.com/office/drawing/2014/main" id="{86BCE47D-E1B6-4498-BD6F-4843FE72AD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4" name="Text Box 1135">
          <a:extLst>
            <a:ext uri="{FF2B5EF4-FFF2-40B4-BE49-F238E27FC236}">
              <a16:creationId xmlns:a16="http://schemas.microsoft.com/office/drawing/2014/main" id="{495490FD-558A-4D08-A3A9-DD1A24263DF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5" name="Text Box 1136">
          <a:extLst>
            <a:ext uri="{FF2B5EF4-FFF2-40B4-BE49-F238E27FC236}">
              <a16:creationId xmlns:a16="http://schemas.microsoft.com/office/drawing/2014/main" id="{02D372EA-44F0-499A-80E6-35FEC496D01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6" name="Text Box 1137">
          <a:extLst>
            <a:ext uri="{FF2B5EF4-FFF2-40B4-BE49-F238E27FC236}">
              <a16:creationId xmlns:a16="http://schemas.microsoft.com/office/drawing/2014/main" id="{97273C98-6528-4CDA-9AA7-2CB506EBF13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7" name="Text Box 1138">
          <a:extLst>
            <a:ext uri="{FF2B5EF4-FFF2-40B4-BE49-F238E27FC236}">
              <a16:creationId xmlns:a16="http://schemas.microsoft.com/office/drawing/2014/main" id="{4C54E9D6-46DD-42BE-BB5C-ECFBCD5175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8" name="Text Box 1139">
          <a:extLst>
            <a:ext uri="{FF2B5EF4-FFF2-40B4-BE49-F238E27FC236}">
              <a16:creationId xmlns:a16="http://schemas.microsoft.com/office/drawing/2014/main" id="{BB41084F-C437-46FB-A674-5D8841630B9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9" name="Text Box 1140">
          <a:extLst>
            <a:ext uri="{FF2B5EF4-FFF2-40B4-BE49-F238E27FC236}">
              <a16:creationId xmlns:a16="http://schemas.microsoft.com/office/drawing/2014/main" id="{1F6293E1-491E-4953-866E-C530317F068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0" name="Text Box 1141">
          <a:extLst>
            <a:ext uri="{FF2B5EF4-FFF2-40B4-BE49-F238E27FC236}">
              <a16:creationId xmlns:a16="http://schemas.microsoft.com/office/drawing/2014/main" id="{B462CED7-A98A-4627-B66A-1CF207FD7D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1" name="Text Box 1142">
          <a:extLst>
            <a:ext uri="{FF2B5EF4-FFF2-40B4-BE49-F238E27FC236}">
              <a16:creationId xmlns:a16="http://schemas.microsoft.com/office/drawing/2014/main" id="{F16E5FF2-F270-4F3B-BCA9-93BD735743E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2" name="Text Box 1143">
          <a:extLst>
            <a:ext uri="{FF2B5EF4-FFF2-40B4-BE49-F238E27FC236}">
              <a16:creationId xmlns:a16="http://schemas.microsoft.com/office/drawing/2014/main" id="{9561F711-31C3-4D3F-850F-812E3171CD5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3" name="Text Box 1144">
          <a:extLst>
            <a:ext uri="{FF2B5EF4-FFF2-40B4-BE49-F238E27FC236}">
              <a16:creationId xmlns:a16="http://schemas.microsoft.com/office/drawing/2014/main" id="{0D5A4C2B-8A4E-48D7-96AF-1F44BB13F6C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4" name="Text Box 1145">
          <a:extLst>
            <a:ext uri="{FF2B5EF4-FFF2-40B4-BE49-F238E27FC236}">
              <a16:creationId xmlns:a16="http://schemas.microsoft.com/office/drawing/2014/main" id="{1C427B1B-0661-4931-A93B-E1682B2E56D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5" name="Text Box 1146">
          <a:extLst>
            <a:ext uri="{FF2B5EF4-FFF2-40B4-BE49-F238E27FC236}">
              <a16:creationId xmlns:a16="http://schemas.microsoft.com/office/drawing/2014/main" id="{642B8141-A4DC-4AC9-9208-D65C1ADCF55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6" name="Text Box 1147">
          <a:extLst>
            <a:ext uri="{FF2B5EF4-FFF2-40B4-BE49-F238E27FC236}">
              <a16:creationId xmlns:a16="http://schemas.microsoft.com/office/drawing/2014/main" id="{F9A17CCD-F617-4613-BFAB-F10F477D84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7" name="Text Box 1148">
          <a:extLst>
            <a:ext uri="{FF2B5EF4-FFF2-40B4-BE49-F238E27FC236}">
              <a16:creationId xmlns:a16="http://schemas.microsoft.com/office/drawing/2014/main" id="{BB1DBFF0-21AD-459E-A5DB-F8AE254BDDA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8" name="Text Box 1149">
          <a:extLst>
            <a:ext uri="{FF2B5EF4-FFF2-40B4-BE49-F238E27FC236}">
              <a16:creationId xmlns:a16="http://schemas.microsoft.com/office/drawing/2014/main" id="{4C7AF644-35CB-4EDE-8D67-8ADED23C07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9" name="Text Box 1150">
          <a:extLst>
            <a:ext uri="{FF2B5EF4-FFF2-40B4-BE49-F238E27FC236}">
              <a16:creationId xmlns:a16="http://schemas.microsoft.com/office/drawing/2014/main" id="{A2F63B25-5ED6-4F78-BC1D-40EC7FC1523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0" name="Text Box 1151">
          <a:extLst>
            <a:ext uri="{FF2B5EF4-FFF2-40B4-BE49-F238E27FC236}">
              <a16:creationId xmlns:a16="http://schemas.microsoft.com/office/drawing/2014/main" id="{5E7B233C-7731-4C45-AD15-2855549EE2E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1" name="Text Box 1152">
          <a:extLst>
            <a:ext uri="{FF2B5EF4-FFF2-40B4-BE49-F238E27FC236}">
              <a16:creationId xmlns:a16="http://schemas.microsoft.com/office/drawing/2014/main" id="{66DF7D2C-F91A-41A4-9B10-EE6240F53C4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2" name="Text Box 1153">
          <a:extLst>
            <a:ext uri="{FF2B5EF4-FFF2-40B4-BE49-F238E27FC236}">
              <a16:creationId xmlns:a16="http://schemas.microsoft.com/office/drawing/2014/main" id="{7487119A-AC18-4B17-8A1D-C37C58D52E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3" name="Text Box 1154">
          <a:extLst>
            <a:ext uri="{FF2B5EF4-FFF2-40B4-BE49-F238E27FC236}">
              <a16:creationId xmlns:a16="http://schemas.microsoft.com/office/drawing/2014/main" id="{A6240081-20B4-4095-9129-EE62583B55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4" name="Text Box 1155">
          <a:extLst>
            <a:ext uri="{FF2B5EF4-FFF2-40B4-BE49-F238E27FC236}">
              <a16:creationId xmlns:a16="http://schemas.microsoft.com/office/drawing/2014/main" id="{D7B7BDF5-A88B-4029-80D4-1775B962006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5" name="Text Box 1156">
          <a:extLst>
            <a:ext uri="{FF2B5EF4-FFF2-40B4-BE49-F238E27FC236}">
              <a16:creationId xmlns:a16="http://schemas.microsoft.com/office/drawing/2014/main" id="{E46C785C-CD17-4CC8-BF69-EDA2424D2F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6" name="Text Box 1157">
          <a:extLst>
            <a:ext uri="{FF2B5EF4-FFF2-40B4-BE49-F238E27FC236}">
              <a16:creationId xmlns:a16="http://schemas.microsoft.com/office/drawing/2014/main" id="{6A22E2D9-4B3D-46EC-85B1-68BA35832E9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7" name="Text Box 1158">
          <a:extLst>
            <a:ext uri="{FF2B5EF4-FFF2-40B4-BE49-F238E27FC236}">
              <a16:creationId xmlns:a16="http://schemas.microsoft.com/office/drawing/2014/main" id="{C6FA34E3-CF7A-422A-89A4-5E210D11685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8" name="Text Box 1159">
          <a:extLst>
            <a:ext uri="{FF2B5EF4-FFF2-40B4-BE49-F238E27FC236}">
              <a16:creationId xmlns:a16="http://schemas.microsoft.com/office/drawing/2014/main" id="{53A06C2D-F0EB-4314-850E-7EC324B2022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9" name="Text Box 1160">
          <a:extLst>
            <a:ext uri="{FF2B5EF4-FFF2-40B4-BE49-F238E27FC236}">
              <a16:creationId xmlns:a16="http://schemas.microsoft.com/office/drawing/2014/main" id="{CEE919A9-5087-4119-85A8-5FFF9D27977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0" name="Text Box 1161">
          <a:extLst>
            <a:ext uri="{FF2B5EF4-FFF2-40B4-BE49-F238E27FC236}">
              <a16:creationId xmlns:a16="http://schemas.microsoft.com/office/drawing/2014/main" id="{4F83A475-E1D0-4B77-A2D1-6C8DC6EF8EA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1" name="Text Box 1162">
          <a:extLst>
            <a:ext uri="{FF2B5EF4-FFF2-40B4-BE49-F238E27FC236}">
              <a16:creationId xmlns:a16="http://schemas.microsoft.com/office/drawing/2014/main" id="{7F2D01BF-759F-47E6-B787-C6E3290E525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2" name="Text Box 1163">
          <a:extLst>
            <a:ext uri="{FF2B5EF4-FFF2-40B4-BE49-F238E27FC236}">
              <a16:creationId xmlns:a16="http://schemas.microsoft.com/office/drawing/2014/main" id="{7FF61EA6-217F-40E0-AE3A-9C4B2DE88C8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3" name="Text Box 1164">
          <a:extLst>
            <a:ext uri="{FF2B5EF4-FFF2-40B4-BE49-F238E27FC236}">
              <a16:creationId xmlns:a16="http://schemas.microsoft.com/office/drawing/2014/main" id="{3F387A83-2A52-4092-A35A-2288DC2B85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4" name="Text Box 1165">
          <a:extLst>
            <a:ext uri="{FF2B5EF4-FFF2-40B4-BE49-F238E27FC236}">
              <a16:creationId xmlns:a16="http://schemas.microsoft.com/office/drawing/2014/main" id="{E0A6EDB5-594E-4AAA-B822-EC8A02F7F13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5" name="Text Box 1166">
          <a:extLst>
            <a:ext uri="{FF2B5EF4-FFF2-40B4-BE49-F238E27FC236}">
              <a16:creationId xmlns:a16="http://schemas.microsoft.com/office/drawing/2014/main" id="{D5D9A922-1442-41AA-AAD1-7A56D2C444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6" name="Text Box 1167">
          <a:extLst>
            <a:ext uri="{FF2B5EF4-FFF2-40B4-BE49-F238E27FC236}">
              <a16:creationId xmlns:a16="http://schemas.microsoft.com/office/drawing/2014/main" id="{67F970B8-A6E3-432D-90CB-11C5890F4E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7" name="Text Box 1168">
          <a:extLst>
            <a:ext uri="{FF2B5EF4-FFF2-40B4-BE49-F238E27FC236}">
              <a16:creationId xmlns:a16="http://schemas.microsoft.com/office/drawing/2014/main" id="{C2964CD1-392D-4225-B44C-8738D04B0F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8" name="Text Box 1169">
          <a:extLst>
            <a:ext uri="{FF2B5EF4-FFF2-40B4-BE49-F238E27FC236}">
              <a16:creationId xmlns:a16="http://schemas.microsoft.com/office/drawing/2014/main" id="{F4D3E47D-A50B-4196-A076-8C6C0922AE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9" name="Text Box 1170">
          <a:extLst>
            <a:ext uri="{FF2B5EF4-FFF2-40B4-BE49-F238E27FC236}">
              <a16:creationId xmlns:a16="http://schemas.microsoft.com/office/drawing/2014/main" id="{813B5B63-C677-4FEA-BA32-3D39261FEE4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0" name="Text Box 1171">
          <a:extLst>
            <a:ext uri="{FF2B5EF4-FFF2-40B4-BE49-F238E27FC236}">
              <a16:creationId xmlns:a16="http://schemas.microsoft.com/office/drawing/2014/main" id="{4E5F7317-1F05-44E6-84B7-0F961A6E593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1" name="Text Box 1172">
          <a:extLst>
            <a:ext uri="{FF2B5EF4-FFF2-40B4-BE49-F238E27FC236}">
              <a16:creationId xmlns:a16="http://schemas.microsoft.com/office/drawing/2014/main" id="{87C4F96A-D6D7-42BA-9DFC-18E445EBCCA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2" name="Text Box 1173">
          <a:extLst>
            <a:ext uri="{FF2B5EF4-FFF2-40B4-BE49-F238E27FC236}">
              <a16:creationId xmlns:a16="http://schemas.microsoft.com/office/drawing/2014/main" id="{4F901AE5-5306-47F4-A01C-F14CC1B5C4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3" name="Text Box 1174">
          <a:extLst>
            <a:ext uri="{FF2B5EF4-FFF2-40B4-BE49-F238E27FC236}">
              <a16:creationId xmlns:a16="http://schemas.microsoft.com/office/drawing/2014/main" id="{C8939776-4876-406A-9171-3B96FC4BFE1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4" name="Text Box 1175">
          <a:extLst>
            <a:ext uri="{FF2B5EF4-FFF2-40B4-BE49-F238E27FC236}">
              <a16:creationId xmlns:a16="http://schemas.microsoft.com/office/drawing/2014/main" id="{E5FF536F-40CF-4868-8905-C5743BD5637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5" name="Text Box 1176">
          <a:extLst>
            <a:ext uri="{FF2B5EF4-FFF2-40B4-BE49-F238E27FC236}">
              <a16:creationId xmlns:a16="http://schemas.microsoft.com/office/drawing/2014/main" id="{AB8C335B-2394-4554-B2C6-6F751472276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6" name="Text Box 1177">
          <a:extLst>
            <a:ext uri="{FF2B5EF4-FFF2-40B4-BE49-F238E27FC236}">
              <a16:creationId xmlns:a16="http://schemas.microsoft.com/office/drawing/2014/main" id="{0FB935CF-0BCA-4EF9-9CE2-577BF220E0A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7" name="Text Box 1178">
          <a:extLst>
            <a:ext uri="{FF2B5EF4-FFF2-40B4-BE49-F238E27FC236}">
              <a16:creationId xmlns:a16="http://schemas.microsoft.com/office/drawing/2014/main" id="{6CAC6382-9089-41BD-8BBB-F310918D993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8" name="Text Box 1179">
          <a:extLst>
            <a:ext uri="{FF2B5EF4-FFF2-40B4-BE49-F238E27FC236}">
              <a16:creationId xmlns:a16="http://schemas.microsoft.com/office/drawing/2014/main" id="{035518B3-C072-4B4D-94C4-EB01F3FAC68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9" name="Text Box 1180">
          <a:extLst>
            <a:ext uri="{FF2B5EF4-FFF2-40B4-BE49-F238E27FC236}">
              <a16:creationId xmlns:a16="http://schemas.microsoft.com/office/drawing/2014/main" id="{5424325A-C0EB-4C0F-B343-DCF7AB53105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0" name="Text Box 1181">
          <a:extLst>
            <a:ext uri="{FF2B5EF4-FFF2-40B4-BE49-F238E27FC236}">
              <a16:creationId xmlns:a16="http://schemas.microsoft.com/office/drawing/2014/main" id="{AB857618-E2BC-45F6-BD8E-1B388B3785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1" name="Text Box 1182">
          <a:extLst>
            <a:ext uri="{FF2B5EF4-FFF2-40B4-BE49-F238E27FC236}">
              <a16:creationId xmlns:a16="http://schemas.microsoft.com/office/drawing/2014/main" id="{5A12265D-8B74-450A-A852-E85B4B0029C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2" name="Text Box 1183">
          <a:extLst>
            <a:ext uri="{FF2B5EF4-FFF2-40B4-BE49-F238E27FC236}">
              <a16:creationId xmlns:a16="http://schemas.microsoft.com/office/drawing/2014/main" id="{6BFF6F9D-616A-456C-9FC6-26231D3FA5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3" name="Text Box 1184">
          <a:extLst>
            <a:ext uri="{FF2B5EF4-FFF2-40B4-BE49-F238E27FC236}">
              <a16:creationId xmlns:a16="http://schemas.microsoft.com/office/drawing/2014/main" id="{480BBBF1-375F-4197-842E-9DEF132E28A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4" name="Text Box 1185">
          <a:extLst>
            <a:ext uri="{FF2B5EF4-FFF2-40B4-BE49-F238E27FC236}">
              <a16:creationId xmlns:a16="http://schemas.microsoft.com/office/drawing/2014/main" id="{17E3991A-BDAF-4E8F-9957-1DF9C6F6A7B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5" name="Text Box 1186">
          <a:extLst>
            <a:ext uri="{FF2B5EF4-FFF2-40B4-BE49-F238E27FC236}">
              <a16:creationId xmlns:a16="http://schemas.microsoft.com/office/drawing/2014/main" id="{58116561-4A0D-42E1-80EE-EA3D596C31D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6" name="Text Box 1187">
          <a:extLst>
            <a:ext uri="{FF2B5EF4-FFF2-40B4-BE49-F238E27FC236}">
              <a16:creationId xmlns:a16="http://schemas.microsoft.com/office/drawing/2014/main" id="{6E59A502-18B7-4F8E-9D9C-ED066FC26D4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7" name="Text Box 1188">
          <a:extLst>
            <a:ext uri="{FF2B5EF4-FFF2-40B4-BE49-F238E27FC236}">
              <a16:creationId xmlns:a16="http://schemas.microsoft.com/office/drawing/2014/main" id="{EDED8C0F-5D0E-4B82-811B-84D1F96E06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8" name="Text Box 1189">
          <a:extLst>
            <a:ext uri="{FF2B5EF4-FFF2-40B4-BE49-F238E27FC236}">
              <a16:creationId xmlns:a16="http://schemas.microsoft.com/office/drawing/2014/main" id="{C91C9AC1-98A3-4A4F-B3AA-4618CA2894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9" name="Text Box 1190">
          <a:extLst>
            <a:ext uri="{FF2B5EF4-FFF2-40B4-BE49-F238E27FC236}">
              <a16:creationId xmlns:a16="http://schemas.microsoft.com/office/drawing/2014/main" id="{B01DF2B2-4828-4F64-BE53-80FD75FCCA1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0" name="Text Box 1191">
          <a:extLst>
            <a:ext uri="{FF2B5EF4-FFF2-40B4-BE49-F238E27FC236}">
              <a16:creationId xmlns:a16="http://schemas.microsoft.com/office/drawing/2014/main" id="{7C1188E9-279D-4AB4-ACF3-B907EEFF97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1" name="Text Box 1192">
          <a:extLst>
            <a:ext uri="{FF2B5EF4-FFF2-40B4-BE49-F238E27FC236}">
              <a16:creationId xmlns:a16="http://schemas.microsoft.com/office/drawing/2014/main" id="{38DED7AB-E28E-4631-9F3B-31E817015A4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2" name="Text Box 1193">
          <a:extLst>
            <a:ext uri="{FF2B5EF4-FFF2-40B4-BE49-F238E27FC236}">
              <a16:creationId xmlns:a16="http://schemas.microsoft.com/office/drawing/2014/main" id="{2C93E609-699B-4C2F-9E52-5BCD4CC99F0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3" name="Text Box 1194">
          <a:extLst>
            <a:ext uri="{FF2B5EF4-FFF2-40B4-BE49-F238E27FC236}">
              <a16:creationId xmlns:a16="http://schemas.microsoft.com/office/drawing/2014/main" id="{B5791D9F-B541-49C6-9A12-8B1C3A8E05E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4" name="Text Box 1195">
          <a:extLst>
            <a:ext uri="{FF2B5EF4-FFF2-40B4-BE49-F238E27FC236}">
              <a16:creationId xmlns:a16="http://schemas.microsoft.com/office/drawing/2014/main" id="{7117AFF2-0A7D-441E-A350-A7D1FABF41F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5" name="Text Box 1196">
          <a:extLst>
            <a:ext uri="{FF2B5EF4-FFF2-40B4-BE49-F238E27FC236}">
              <a16:creationId xmlns:a16="http://schemas.microsoft.com/office/drawing/2014/main" id="{FFCE6FC9-ABBA-48C6-8C3B-837CD01A798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6" name="Text Box 1197">
          <a:extLst>
            <a:ext uri="{FF2B5EF4-FFF2-40B4-BE49-F238E27FC236}">
              <a16:creationId xmlns:a16="http://schemas.microsoft.com/office/drawing/2014/main" id="{21296876-EB56-4BF0-BFF6-7F95D28027B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7" name="Text Box 1198">
          <a:extLst>
            <a:ext uri="{FF2B5EF4-FFF2-40B4-BE49-F238E27FC236}">
              <a16:creationId xmlns:a16="http://schemas.microsoft.com/office/drawing/2014/main" id="{088AE752-A7F9-4831-A2E2-71D12254BFB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8" name="Text Box 1199">
          <a:extLst>
            <a:ext uri="{FF2B5EF4-FFF2-40B4-BE49-F238E27FC236}">
              <a16:creationId xmlns:a16="http://schemas.microsoft.com/office/drawing/2014/main" id="{471FFEC0-A03B-47E1-AC92-833AC92B9A3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9" name="Text Box 1200">
          <a:extLst>
            <a:ext uri="{FF2B5EF4-FFF2-40B4-BE49-F238E27FC236}">
              <a16:creationId xmlns:a16="http://schemas.microsoft.com/office/drawing/2014/main" id="{EFC4B880-B5A8-47A2-9481-F23C4C16B27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0" name="Text Box 1201">
          <a:extLst>
            <a:ext uri="{FF2B5EF4-FFF2-40B4-BE49-F238E27FC236}">
              <a16:creationId xmlns:a16="http://schemas.microsoft.com/office/drawing/2014/main" id="{192AEFAB-9F3C-4850-A16D-2E01C3AC15D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1" name="Text Box 1202">
          <a:extLst>
            <a:ext uri="{FF2B5EF4-FFF2-40B4-BE49-F238E27FC236}">
              <a16:creationId xmlns:a16="http://schemas.microsoft.com/office/drawing/2014/main" id="{533848C9-1DD8-4C54-8DCC-D6D48DF4B06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2" name="Text Box 1203">
          <a:extLst>
            <a:ext uri="{FF2B5EF4-FFF2-40B4-BE49-F238E27FC236}">
              <a16:creationId xmlns:a16="http://schemas.microsoft.com/office/drawing/2014/main" id="{310CC9E7-BC66-4903-8993-FF911D2975D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3" name="Text Box 1204">
          <a:extLst>
            <a:ext uri="{FF2B5EF4-FFF2-40B4-BE49-F238E27FC236}">
              <a16:creationId xmlns:a16="http://schemas.microsoft.com/office/drawing/2014/main" id="{95E9FF68-0A21-4FFC-8769-03FFBF2CE34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4" name="Text Box 1205">
          <a:extLst>
            <a:ext uri="{FF2B5EF4-FFF2-40B4-BE49-F238E27FC236}">
              <a16:creationId xmlns:a16="http://schemas.microsoft.com/office/drawing/2014/main" id="{A55AA61A-1FE6-4E67-B9AA-6DD5E9C239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5" name="Text Box 1206">
          <a:extLst>
            <a:ext uri="{FF2B5EF4-FFF2-40B4-BE49-F238E27FC236}">
              <a16:creationId xmlns:a16="http://schemas.microsoft.com/office/drawing/2014/main" id="{A12AF667-23B5-4141-B979-884BC239DB4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6" name="Text Box 1207">
          <a:extLst>
            <a:ext uri="{FF2B5EF4-FFF2-40B4-BE49-F238E27FC236}">
              <a16:creationId xmlns:a16="http://schemas.microsoft.com/office/drawing/2014/main" id="{8A9A2DA8-B043-4279-A2B7-3741D808AFE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7" name="Text Box 1208">
          <a:extLst>
            <a:ext uri="{FF2B5EF4-FFF2-40B4-BE49-F238E27FC236}">
              <a16:creationId xmlns:a16="http://schemas.microsoft.com/office/drawing/2014/main" id="{73490244-DDAD-45D7-8A98-BC6E70816C0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8" name="Text Box 1209">
          <a:extLst>
            <a:ext uri="{FF2B5EF4-FFF2-40B4-BE49-F238E27FC236}">
              <a16:creationId xmlns:a16="http://schemas.microsoft.com/office/drawing/2014/main" id="{26D8C4E2-141F-4DFF-8F77-B794C1CB1F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9" name="Text Box 1210">
          <a:extLst>
            <a:ext uri="{FF2B5EF4-FFF2-40B4-BE49-F238E27FC236}">
              <a16:creationId xmlns:a16="http://schemas.microsoft.com/office/drawing/2014/main" id="{B9404D41-E283-4044-B8A8-266F683FC6A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0" name="Text Box 1211">
          <a:extLst>
            <a:ext uri="{FF2B5EF4-FFF2-40B4-BE49-F238E27FC236}">
              <a16:creationId xmlns:a16="http://schemas.microsoft.com/office/drawing/2014/main" id="{76475F35-27C5-441B-B50B-5D00E0DDC66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1" name="Text Box 1212">
          <a:extLst>
            <a:ext uri="{FF2B5EF4-FFF2-40B4-BE49-F238E27FC236}">
              <a16:creationId xmlns:a16="http://schemas.microsoft.com/office/drawing/2014/main" id="{559D2EEC-C63A-4A91-A0C5-37A4E569987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2" name="Text Box 1213">
          <a:extLst>
            <a:ext uri="{FF2B5EF4-FFF2-40B4-BE49-F238E27FC236}">
              <a16:creationId xmlns:a16="http://schemas.microsoft.com/office/drawing/2014/main" id="{D6F63D7F-080F-41E8-A7BD-538E1B93D28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3" name="Text Box 1214">
          <a:extLst>
            <a:ext uri="{FF2B5EF4-FFF2-40B4-BE49-F238E27FC236}">
              <a16:creationId xmlns:a16="http://schemas.microsoft.com/office/drawing/2014/main" id="{EDA3F0A9-EE59-491F-939D-9E136869DAA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4" name="Text Box 1215">
          <a:extLst>
            <a:ext uri="{FF2B5EF4-FFF2-40B4-BE49-F238E27FC236}">
              <a16:creationId xmlns:a16="http://schemas.microsoft.com/office/drawing/2014/main" id="{A77EF968-C6F9-4B3F-B8B6-52C29DA419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5" name="Text Box 1216">
          <a:extLst>
            <a:ext uri="{FF2B5EF4-FFF2-40B4-BE49-F238E27FC236}">
              <a16:creationId xmlns:a16="http://schemas.microsoft.com/office/drawing/2014/main" id="{FDE538F4-5568-449B-AFCC-1B8867E941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6" name="Text Box 1217">
          <a:extLst>
            <a:ext uri="{FF2B5EF4-FFF2-40B4-BE49-F238E27FC236}">
              <a16:creationId xmlns:a16="http://schemas.microsoft.com/office/drawing/2014/main" id="{978590B8-8B5E-4EB4-9D8B-4DCB9681E89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7" name="Text Box 1218">
          <a:extLst>
            <a:ext uri="{FF2B5EF4-FFF2-40B4-BE49-F238E27FC236}">
              <a16:creationId xmlns:a16="http://schemas.microsoft.com/office/drawing/2014/main" id="{1A503303-8FE8-451E-884F-2EC67F557E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8" name="Text Box 1219">
          <a:extLst>
            <a:ext uri="{FF2B5EF4-FFF2-40B4-BE49-F238E27FC236}">
              <a16:creationId xmlns:a16="http://schemas.microsoft.com/office/drawing/2014/main" id="{C479AF73-514B-4CA8-900C-98554B86099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9" name="Text Box 1220">
          <a:extLst>
            <a:ext uri="{FF2B5EF4-FFF2-40B4-BE49-F238E27FC236}">
              <a16:creationId xmlns:a16="http://schemas.microsoft.com/office/drawing/2014/main" id="{1D16FD5A-0B68-4807-AC13-A6ED89D9E89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0" name="Text Box 1221">
          <a:extLst>
            <a:ext uri="{FF2B5EF4-FFF2-40B4-BE49-F238E27FC236}">
              <a16:creationId xmlns:a16="http://schemas.microsoft.com/office/drawing/2014/main" id="{FA569059-8836-46A1-ACB6-D582DBA4EE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1" name="Text Box 1222">
          <a:extLst>
            <a:ext uri="{FF2B5EF4-FFF2-40B4-BE49-F238E27FC236}">
              <a16:creationId xmlns:a16="http://schemas.microsoft.com/office/drawing/2014/main" id="{772C7A46-3442-4466-BCC7-FE5CB4D0B5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2" name="Text Box 1223">
          <a:extLst>
            <a:ext uri="{FF2B5EF4-FFF2-40B4-BE49-F238E27FC236}">
              <a16:creationId xmlns:a16="http://schemas.microsoft.com/office/drawing/2014/main" id="{776E7618-8B66-4099-BABE-F12C7C85CA3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3" name="Text Box 1224">
          <a:extLst>
            <a:ext uri="{FF2B5EF4-FFF2-40B4-BE49-F238E27FC236}">
              <a16:creationId xmlns:a16="http://schemas.microsoft.com/office/drawing/2014/main" id="{174860FB-A14F-4B12-B640-DB740FB105E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4" name="Text Box 1225">
          <a:extLst>
            <a:ext uri="{FF2B5EF4-FFF2-40B4-BE49-F238E27FC236}">
              <a16:creationId xmlns:a16="http://schemas.microsoft.com/office/drawing/2014/main" id="{352E3C00-4026-483C-A449-7F8CEDD1F0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5" name="Text Box 1226">
          <a:extLst>
            <a:ext uri="{FF2B5EF4-FFF2-40B4-BE49-F238E27FC236}">
              <a16:creationId xmlns:a16="http://schemas.microsoft.com/office/drawing/2014/main" id="{8DD63AF9-7CF8-4BD4-9A21-4BDFEA401A3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6" name="Text Box 1227">
          <a:extLst>
            <a:ext uri="{FF2B5EF4-FFF2-40B4-BE49-F238E27FC236}">
              <a16:creationId xmlns:a16="http://schemas.microsoft.com/office/drawing/2014/main" id="{ABD3A928-0287-4B9B-98F7-E1176492C35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7" name="Text Box 1228">
          <a:extLst>
            <a:ext uri="{FF2B5EF4-FFF2-40B4-BE49-F238E27FC236}">
              <a16:creationId xmlns:a16="http://schemas.microsoft.com/office/drawing/2014/main" id="{344D649E-D101-48F1-B03F-35E749AF35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8" name="Text Box 1229">
          <a:extLst>
            <a:ext uri="{FF2B5EF4-FFF2-40B4-BE49-F238E27FC236}">
              <a16:creationId xmlns:a16="http://schemas.microsoft.com/office/drawing/2014/main" id="{345AD3A4-BBDE-4E35-A97D-7E8CC9BB991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9" name="Text Box 1230">
          <a:extLst>
            <a:ext uri="{FF2B5EF4-FFF2-40B4-BE49-F238E27FC236}">
              <a16:creationId xmlns:a16="http://schemas.microsoft.com/office/drawing/2014/main" id="{E4B73089-52D2-4CE5-97BA-5D6EABEFFC6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0" name="Text Box 1231">
          <a:extLst>
            <a:ext uri="{FF2B5EF4-FFF2-40B4-BE49-F238E27FC236}">
              <a16:creationId xmlns:a16="http://schemas.microsoft.com/office/drawing/2014/main" id="{E75497CA-DD54-4A32-9F02-B344D5F8DB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1" name="Text Box 1232">
          <a:extLst>
            <a:ext uri="{FF2B5EF4-FFF2-40B4-BE49-F238E27FC236}">
              <a16:creationId xmlns:a16="http://schemas.microsoft.com/office/drawing/2014/main" id="{4E8D1496-0FFE-4EE0-B070-431EB108BA6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2" name="Text Box 1233">
          <a:extLst>
            <a:ext uri="{FF2B5EF4-FFF2-40B4-BE49-F238E27FC236}">
              <a16:creationId xmlns:a16="http://schemas.microsoft.com/office/drawing/2014/main" id="{8DB1964A-25B2-4616-BF17-4B3EDF83ACF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3" name="Text Box 1234">
          <a:extLst>
            <a:ext uri="{FF2B5EF4-FFF2-40B4-BE49-F238E27FC236}">
              <a16:creationId xmlns:a16="http://schemas.microsoft.com/office/drawing/2014/main" id="{E3F2A1B8-CC6D-41D9-A7E2-24CC8002BE7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4" name="Text Box 1235">
          <a:extLst>
            <a:ext uri="{FF2B5EF4-FFF2-40B4-BE49-F238E27FC236}">
              <a16:creationId xmlns:a16="http://schemas.microsoft.com/office/drawing/2014/main" id="{43040946-C928-4421-8C4D-6E9A3509738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5" name="Text Box 1236">
          <a:extLst>
            <a:ext uri="{FF2B5EF4-FFF2-40B4-BE49-F238E27FC236}">
              <a16:creationId xmlns:a16="http://schemas.microsoft.com/office/drawing/2014/main" id="{ECBC20AC-7FFA-4C26-A773-F25B3138330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6" name="Text Box 1237">
          <a:extLst>
            <a:ext uri="{FF2B5EF4-FFF2-40B4-BE49-F238E27FC236}">
              <a16:creationId xmlns:a16="http://schemas.microsoft.com/office/drawing/2014/main" id="{22540CB1-3599-43C0-9FAE-45B774286F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7" name="Text Box 1238">
          <a:extLst>
            <a:ext uri="{FF2B5EF4-FFF2-40B4-BE49-F238E27FC236}">
              <a16:creationId xmlns:a16="http://schemas.microsoft.com/office/drawing/2014/main" id="{B33ABC86-2417-4918-B885-6F511DA73CF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8" name="Text Box 1239">
          <a:extLst>
            <a:ext uri="{FF2B5EF4-FFF2-40B4-BE49-F238E27FC236}">
              <a16:creationId xmlns:a16="http://schemas.microsoft.com/office/drawing/2014/main" id="{CD62664A-1BED-44D5-AA5F-DF6A0BF81AD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9" name="Text Box 1240">
          <a:extLst>
            <a:ext uri="{FF2B5EF4-FFF2-40B4-BE49-F238E27FC236}">
              <a16:creationId xmlns:a16="http://schemas.microsoft.com/office/drawing/2014/main" id="{1B88BC8A-FD4F-40C9-90A0-8356BEA3C59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90" name="Text Box 1241">
          <a:extLst>
            <a:ext uri="{FF2B5EF4-FFF2-40B4-BE49-F238E27FC236}">
              <a16:creationId xmlns:a16="http://schemas.microsoft.com/office/drawing/2014/main" id="{41F68D32-E9FC-4DC3-8C0F-9F780CC6C5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1" name="Text Box 1242">
          <a:extLst>
            <a:ext uri="{FF2B5EF4-FFF2-40B4-BE49-F238E27FC236}">
              <a16:creationId xmlns:a16="http://schemas.microsoft.com/office/drawing/2014/main" id="{579D1288-AA50-4B1E-9280-8D1614AF7A6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2" name="Text Box 1243">
          <a:extLst>
            <a:ext uri="{FF2B5EF4-FFF2-40B4-BE49-F238E27FC236}">
              <a16:creationId xmlns:a16="http://schemas.microsoft.com/office/drawing/2014/main" id="{B48A2675-FEE9-44D6-89B4-FC3463401A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3" name="Text Box 1244">
          <a:extLst>
            <a:ext uri="{FF2B5EF4-FFF2-40B4-BE49-F238E27FC236}">
              <a16:creationId xmlns:a16="http://schemas.microsoft.com/office/drawing/2014/main" id="{46D4B953-E860-4D62-9CB4-8B305D4DAE1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4" name="Text Box 1245">
          <a:extLst>
            <a:ext uri="{FF2B5EF4-FFF2-40B4-BE49-F238E27FC236}">
              <a16:creationId xmlns:a16="http://schemas.microsoft.com/office/drawing/2014/main" id="{1D6337F0-1F3F-414F-81EC-2ED06A7A49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5" name="Text Box 1246">
          <a:extLst>
            <a:ext uri="{FF2B5EF4-FFF2-40B4-BE49-F238E27FC236}">
              <a16:creationId xmlns:a16="http://schemas.microsoft.com/office/drawing/2014/main" id="{6016D7EC-99EA-4CB1-ACD0-602FD9CE5B9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6" name="Text Box 1247">
          <a:extLst>
            <a:ext uri="{FF2B5EF4-FFF2-40B4-BE49-F238E27FC236}">
              <a16:creationId xmlns:a16="http://schemas.microsoft.com/office/drawing/2014/main" id="{24D763F6-2682-4FCD-99F9-CBFDB8EA5E0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7" name="Text Box 1248">
          <a:extLst>
            <a:ext uri="{FF2B5EF4-FFF2-40B4-BE49-F238E27FC236}">
              <a16:creationId xmlns:a16="http://schemas.microsoft.com/office/drawing/2014/main" id="{5B965992-718B-4F80-9C98-9F424A8234D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8" name="Text Box 1249">
          <a:extLst>
            <a:ext uri="{FF2B5EF4-FFF2-40B4-BE49-F238E27FC236}">
              <a16:creationId xmlns:a16="http://schemas.microsoft.com/office/drawing/2014/main" id="{8C6586AC-2279-4BE3-A982-979234950DD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9" name="Text Box 1250">
          <a:extLst>
            <a:ext uri="{FF2B5EF4-FFF2-40B4-BE49-F238E27FC236}">
              <a16:creationId xmlns:a16="http://schemas.microsoft.com/office/drawing/2014/main" id="{8E501B71-4215-4092-A363-A0E425A067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0" name="Text Box 1251">
          <a:extLst>
            <a:ext uri="{FF2B5EF4-FFF2-40B4-BE49-F238E27FC236}">
              <a16:creationId xmlns:a16="http://schemas.microsoft.com/office/drawing/2014/main" id="{070774BE-1F21-4E39-B079-1522E357CAB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1" name="Text Box 1252">
          <a:extLst>
            <a:ext uri="{FF2B5EF4-FFF2-40B4-BE49-F238E27FC236}">
              <a16:creationId xmlns:a16="http://schemas.microsoft.com/office/drawing/2014/main" id="{77F16E1B-DF49-4D3D-911C-CDF6C8A338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2" name="Text Box 1253">
          <a:extLst>
            <a:ext uri="{FF2B5EF4-FFF2-40B4-BE49-F238E27FC236}">
              <a16:creationId xmlns:a16="http://schemas.microsoft.com/office/drawing/2014/main" id="{1F7161C7-D028-4D5A-9BEC-1D1E46DF094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3" name="Text Box 1254">
          <a:extLst>
            <a:ext uri="{FF2B5EF4-FFF2-40B4-BE49-F238E27FC236}">
              <a16:creationId xmlns:a16="http://schemas.microsoft.com/office/drawing/2014/main" id="{38E62EF7-2FA6-4B87-964F-6D702543CE5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4" name="Text Box 1255">
          <a:extLst>
            <a:ext uri="{FF2B5EF4-FFF2-40B4-BE49-F238E27FC236}">
              <a16:creationId xmlns:a16="http://schemas.microsoft.com/office/drawing/2014/main" id="{A310A4D6-7F91-445C-ADEE-E3C7C1D3E23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5" name="Text Box 1256">
          <a:extLst>
            <a:ext uri="{FF2B5EF4-FFF2-40B4-BE49-F238E27FC236}">
              <a16:creationId xmlns:a16="http://schemas.microsoft.com/office/drawing/2014/main" id="{960E96EA-C095-48C2-A567-5FFF44770F6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6" name="Text Box 1257">
          <a:extLst>
            <a:ext uri="{FF2B5EF4-FFF2-40B4-BE49-F238E27FC236}">
              <a16:creationId xmlns:a16="http://schemas.microsoft.com/office/drawing/2014/main" id="{EB2DEC15-D2A6-4E06-BF6F-46C3EAE2E7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7" name="Text Box 1258">
          <a:extLst>
            <a:ext uri="{FF2B5EF4-FFF2-40B4-BE49-F238E27FC236}">
              <a16:creationId xmlns:a16="http://schemas.microsoft.com/office/drawing/2014/main" id="{1AE77DEC-E601-48E8-BADB-3F257C64D19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8" name="Text Box 1259">
          <a:extLst>
            <a:ext uri="{FF2B5EF4-FFF2-40B4-BE49-F238E27FC236}">
              <a16:creationId xmlns:a16="http://schemas.microsoft.com/office/drawing/2014/main" id="{0CCC628B-95E1-4668-A62F-C7DA1830E2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9" name="Text Box 1260">
          <a:extLst>
            <a:ext uri="{FF2B5EF4-FFF2-40B4-BE49-F238E27FC236}">
              <a16:creationId xmlns:a16="http://schemas.microsoft.com/office/drawing/2014/main" id="{08EDA16D-F08B-4CAF-BE64-2303AA52ED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0" name="Text Box 1261">
          <a:extLst>
            <a:ext uri="{FF2B5EF4-FFF2-40B4-BE49-F238E27FC236}">
              <a16:creationId xmlns:a16="http://schemas.microsoft.com/office/drawing/2014/main" id="{2CB686B3-2367-4FE7-8D3A-A5474360EB4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1" name="Text Box 1262">
          <a:extLst>
            <a:ext uri="{FF2B5EF4-FFF2-40B4-BE49-F238E27FC236}">
              <a16:creationId xmlns:a16="http://schemas.microsoft.com/office/drawing/2014/main" id="{C557A84B-7DD4-446A-ACDC-73B6D08CA85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2" name="Text Box 1263">
          <a:extLst>
            <a:ext uri="{FF2B5EF4-FFF2-40B4-BE49-F238E27FC236}">
              <a16:creationId xmlns:a16="http://schemas.microsoft.com/office/drawing/2014/main" id="{09C6AAE8-A631-4207-B06A-2284450DED0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3" name="Text Box 1264">
          <a:extLst>
            <a:ext uri="{FF2B5EF4-FFF2-40B4-BE49-F238E27FC236}">
              <a16:creationId xmlns:a16="http://schemas.microsoft.com/office/drawing/2014/main" id="{3947F643-6150-44F9-8685-DCF0A7DA4A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4" name="Text Box 1265">
          <a:extLst>
            <a:ext uri="{FF2B5EF4-FFF2-40B4-BE49-F238E27FC236}">
              <a16:creationId xmlns:a16="http://schemas.microsoft.com/office/drawing/2014/main" id="{C8138B0C-8AEF-4EF3-9758-FFCE30F301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5" name="Text Box 1266">
          <a:extLst>
            <a:ext uri="{FF2B5EF4-FFF2-40B4-BE49-F238E27FC236}">
              <a16:creationId xmlns:a16="http://schemas.microsoft.com/office/drawing/2014/main" id="{5E9F4C9B-76B2-4BFA-B829-644002FAED6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6" name="Text Box 1267">
          <a:extLst>
            <a:ext uri="{FF2B5EF4-FFF2-40B4-BE49-F238E27FC236}">
              <a16:creationId xmlns:a16="http://schemas.microsoft.com/office/drawing/2014/main" id="{6932CC3E-D64B-4FC5-B879-20EF9BA8E4B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7" name="Text Box 1268">
          <a:extLst>
            <a:ext uri="{FF2B5EF4-FFF2-40B4-BE49-F238E27FC236}">
              <a16:creationId xmlns:a16="http://schemas.microsoft.com/office/drawing/2014/main" id="{A0A16A0B-03BB-4810-8B91-F0ECE45052D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8" name="Text Box 1269">
          <a:extLst>
            <a:ext uri="{FF2B5EF4-FFF2-40B4-BE49-F238E27FC236}">
              <a16:creationId xmlns:a16="http://schemas.microsoft.com/office/drawing/2014/main" id="{FAF8703B-06B7-414E-A823-307D7FE92BE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9" name="Text Box 1270">
          <a:extLst>
            <a:ext uri="{FF2B5EF4-FFF2-40B4-BE49-F238E27FC236}">
              <a16:creationId xmlns:a16="http://schemas.microsoft.com/office/drawing/2014/main" id="{52FCA999-25C3-4DEF-8C75-9F16DE5A7B0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0" name="Text Box 1271">
          <a:extLst>
            <a:ext uri="{FF2B5EF4-FFF2-40B4-BE49-F238E27FC236}">
              <a16:creationId xmlns:a16="http://schemas.microsoft.com/office/drawing/2014/main" id="{9635CFED-B95D-48CA-8BAB-4BAEF80870C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1" name="Text Box 1272">
          <a:extLst>
            <a:ext uri="{FF2B5EF4-FFF2-40B4-BE49-F238E27FC236}">
              <a16:creationId xmlns:a16="http://schemas.microsoft.com/office/drawing/2014/main" id="{21327260-7384-4C4F-AC22-3B9053C13F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2" name="Text Box 1273">
          <a:extLst>
            <a:ext uri="{FF2B5EF4-FFF2-40B4-BE49-F238E27FC236}">
              <a16:creationId xmlns:a16="http://schemas.microsoft.com/office/drawing/2014/main" id="{ECC9F7A8-BBB5-4202-9A95-91F0ED7A20C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3" name="Text Box 1274">
          <a:extLst>
            <a:ext uri="{FF2B5EF4-FFF2-40B4-BE49-F238E27FC236}">
              <a16:creationId xmlns:a16="http://schemas.microsoft.com/office/drawing/2014/main" id="{94A72A47-4E8C-417F-BEC9-426D644B2A6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4" name="Text Box 1275">
          <a:extLst>
            <a:ext uri="{FF2B5EF4-FFF2-40B4-BE49-F238E27FC236}">
              <a16:creationId xmlns:a16="http://schemas.microsoft.com/office/drawing/2014/main" id="{4CD45239-6FF0-40AF-A984-F7287E9C639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5" name="Text Box 1276">
          <a:extLst>
            <a:ext uri="{FF2B5EF4-FFF2-40B4-BE49-F238E27FC236}">
              <a16:creationId xmlns:a16="http://schemas.microsoft.com/office/drawing/2014/main" id="{9C4FF9D4-0FA2-4578-8B43-342ED5FE7C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6" name="Text Box 1277">
          <a:extLst>
            <a:ext uri="{FF2B5EF4-FFF2-40B4-BE49-F238E27FC236}">
              <a16:creationId xmlns:a16="http://schemas.microsoft.com/office/drawing/2014/main" id="{06C4C103-3DBA-4EBB-853B-DF9BF60E7FD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7" name="Text Box 1278">
          <a:extLst>
            <a:ext uri="{FF2B5EF4-FFF2-40B4-BE49-F238E27FC236}">
              <a16:creationId xmlns:a16="http://schemas.microsoft.com/office/drawing/2014/main" id="{95C0DEB1-5FD4-4D5E-AA4C-AE6EEECD21D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8" name="Text Box 1279">
          <a:extLst>
            <a:ext uri="{FF2B5EF4-FFF2-40B4-BE49-F238E27FC236}">
              <a16:creationId xmlns:a16="http://schemas.microsoft.com/office/drawing/2014/main" id="{8D5F3BA4-DAF4-4C3E-8837-3239554EADA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9" name="Text Box 1280">
          <a:extLst>
            <a:ext uri="{FF2B5EF4-FFF2-40B4-BE49-F238E27FC236}">
              <a16:creationId xmlns:a16="http://schemas.microsoft.com/office/drawing/2014/main" id="{EAF77A56-6529-4FFB-8330-3459106CCA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0" name="Text Box 1281">
          <a:extLst>
            <a:ext uri="{FF2B5EF4-FFF2-40B4-BE49-F238E27FC236}">
              <a16:creationId xmlns:a16="http://schemas.microsoft.com/office/drawing/2014/main" id="{A699D1F4-EEA2-47FC-AC7F-5EE08DB3B9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1" name="Text Box 1282">
          <a:extLst>
            <a:ext uri="{FF2B5EF4-FFF2-40B4-BE49-F238E27FC236}">
              <a16:creationId xmlns:a16="http://schemas.microsoft.com/office/drawing/2014/main" id="{F3E8DA8A-0B59-4AC1-8ABB-B641910BCFA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2" name="Text Box 1283">
          <a:extLst>
            <a:ext uri="{FF2B5EF4-FFF2-40B4-BE49-F238E27FC236}">
              <a16:creationId xmlns:a16="http://schemas.microsoft.com/office/drawing/2014/main" id="{6518251B-593A-4ABC-B660-B009F818065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3" name="Text Box 1284">
          <a:extLst>
            <a:ext uri="{FF2B5EF4-FFF2-40B4-BE49-F238E27FC236}">
              <a16:creationId xmlns:a16="http://schemas.microsoft.com/office/drawing/2014/main" id="{DBEC8670-5002-461E-A210-B2499BEAFDD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4" name="Text Box 1285">
          <a:extLst>
            <a:ext uri="{FF2B5EF4-FFF2-40B4-BE49-F238E27FC236}">
              <a16:creationId xmlns:a16="http://schemas.microsoft.com/office/drawing/2014/main" id="{06DF87E8-B040-4C80-882B-0E5F64FA2EC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5" name="Text Box 1286">
          <a:extLst>
            <a:ext uri="{FF2B5EF4-FFF2-40B4-BE49-F238E27FC236}">
              <a16:creationId xmlns:a16="http://schemas.microsoft.com/office/drawing/2014/main" id="{397B5B73-BF28-4C0A-92E8-C8395E66964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6" name="Text Box 1287">
          <a:extLst>
            <a:ext uri="{FF2B5EF4-FFF2-40B4-BE49-F238E27FC236}">
              <a16:creationId xmlns:a16="http://schemas.microsoft.com/office/drawing/2014/main" id="{9A39422B-8F99-48AE-AC22-E5E2F69FFB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7" name="Text Box 1288">
          <a:extLst>
            <a:ext uri="{FF2B5EF4-FFF2-40B4-BE49-F238E27FC236}">
              <a16:creationId xmlns:a16="http://schemas.microsoft.com/office/drawing/2014/main" id="{49FA4F25-C3AA-46DF-9B06-0B4CB6B587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8" name="Text Box 1289">
          <a:extLst>
            <a:ext uri="{FF2B5EF4-FFF2-40B4-BE49-F238E27FC236}">
              <a16:creationId xmlns:a16="http://schemas.microsoft.com/office/drawing/2014/main" id="{2404B568-0B9A-4BCE-82F1-02F91DDB048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9" name="Text Box 1290">
          <a:extLst>
            <a:ext uri="{FF2B5EF4-FFF2-40B4-BE49-F238E27FC236}">
              <a16:creationId xmlns:a16="http://schemas.microsoft.com/office/drawing/2014/main" id="{C1FAF96D-3EEC-46EF-B16E-17ABDB9EAF3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0" name="Text Box 1291">
          <a:extLst>
            <a:ext uri="{FF2B5EF4-FFF2-40B4-BE49-F238E27FC236}">
              <a16:creationId xmlns:a16="http://schemas.microsoft.com/office/drawing/2014/main" id="{F80AFB39-004C-4069-9834-617FA8C69C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1" name="Text Box 1292">
          <a:extLst>
            <a:ext uri="{FF2B5EF4-FFF2-40B4-BE49-F238E27FC236}">
              <a16:creationId xmlns:a16="http://schemas.microsoft.com/office/drawing/2014/main" id="{0C33B46F-AC77-486A-B5B3-A9129D0F73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2" name="Text Box 1293">
          <a:extLst>
            <a:ext uri="{FF2B5EF4-FFF2-40B4-BE49-F238E27FC236}">
              <a16:creationId xmlns:a16="http://schemas.microsoft.com/office/drawing/2014/main" id="{562136DA-A4CA-47F2-BEE2-01E96F3BFEB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3" name="Text Box 1294">
          <a:extLst>
            <a:ext uri="{FF2B5EF4-FFF2-40B4-BE49-F238E27FC236}">
              <a16:creationId xmlns:a16="http://schemas.microsoft.com/office/drawing/2014/main" id="{DB2E85B7-38F4-4DF3-9643-1EE2F6E90CA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4" name="Text Box 1295">
          <a:extLst>
            <a:ext uri="{FF2B5EF4-FFF2-40B4-BE49-F238E27FC236}">
              <a16:creationId xmlns:a16="http://schemas.microsoft.com/office/drawing/2014/main" id="{4F3FDC4F-CC85-482D-BE8F-15F3E91FA7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5" name="Text Box 1296">
          <a:extLst>
            <a:ext uri="{FF2B5EF4-FFF2-40B4-BE49-F238E27FC236}">
              <a16:creationId xmlns:a16="http://schemas.microsoft.com/office/drawing/2014/main" id="{8DD25E91-3871-4EEF-88D8-C8A6E2ECF4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6" name="Text Box 1297">
          <a:extLst>
            <a:ext uri="{FF2B5EF4-FFF2-40B4-BE49-F238E27FC236}">
              <a16:creationId xmlns:a16="http://schemas.microsoft.com/office/drawing/2014/main" id="{4CF922B0-A9EE-436E-8D6A-AA23BB3C7B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7" name="Text Box 1298">
          <a:extLst>
            <a:ext uri="{FF2B5EF4-FFF2-40B4-BE49-F238E27FC236}">
              <a16:creationId xmlns:a16="http://schemas.microsoft.com/office/drawing/2014/main" id="{37C4B368-40DC-481E-88A7-71B66AEF083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8" name="Text Box 1299">
          <a:extLst>
            <a:ext uri="{FF2B5EF4-FFF2-40B4-BE49-F238E27FC236}">
              <a16:creationId xmlns:a16="http://schemas.microsoft.com/office/drawing/2014/main" id="{55621DCC-3A03-4F73-9E46-B1B1577DF9A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9" name="Text Box 1300">
          <a:extLst>
            <a:ext uri="{FF2B5EF4-FFF2-40B4-BE49-F238E27FC236}">
              <a16:creationId xmlns:a16="http://schemas.microsoft.com/office/drawing/2014/main" id="{ADEA0942-284D-41C6-A36A-11DB4DDCAD8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0" name="Text Box 1301">
          <a:extLst>
            <a:ext uri="{FF2B5EF4-FFF2-40B4-BE49-F238E27FC236}">
              <a16:creationId xmlns:a16="http://schemas.microsoft.com/office/drawing/2014/main" id="{EBBCF61D-19E2-4BF8-ACC4-0F710969275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1" name="Text Box 1302">
          <a:extLst>
            <a:ext uri="{FF2B5EF4-FFF2-40B4-BE49-F238E27FC236}">
              <a16:creationId xmlns:a16="http://schemas.microsoft.com/office/drawing/2014/main" id="{E924E871-9473-4304-B852-AFEEA8305BC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2" name="Text Box 1303">
          <a:extLst>
            <a:ext uri="{FF2B5EF4-FFF2-40B4-BE49-F238E27FC236}">
              <a16:creationId xmlns:a16="http://schemas.microsoft.com/office/drawing/2014/main" id="{91BB14C3-4403-470F-9CA3-7C7657A4D8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3" name="Text Box 1304">
          <a:extLst>
            <a:ext uri="{FF2B5EF4-FFF2-40B4-BE49-F238E27FC236}">
              <a16:creationId xmlns:a16="http://schemas.microsoft.com/office/drawing/2014/main" id="{5BE76180-1DA1-4C67-B2D9-7DFF7976EF3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4" name="Text Box 1305">
          <a:extLst>
            <a:ext uri="{FF2B5EF4-FFF2-40B4-BE49-F238E27FC236}">
              <a16:creationId xmlns:a16="http://schemas.microsoft.com/office/drawing/2014/main" id="{F6E3FAB5-8E6D-400B-9A9D-731105053BC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5" name="Text Box 1306">
          <a:extLst>
            <a:ext uri="{FF2B5EF4-FFF2-40B4-BE49-F238E27FC236}">
              <a16:creationId xmlns:a16="http://schemas.microsoft.com/office/drawing/2014/main" id="{1A4EAD74-6AC6-4D14-8A5F-55136B8262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6" name="Text Box 1307">
          <a:extLst>
            <a:ext uri="{FF2B5EF4-FFF2-40B4-BE49-F238E27FC236}">
              <a16:creationId xmlns:a16="http://schemas.microsoft.com/office/drawing/2014/main" id="{CE2082B4-9237-4DD2-B8C1-FCDE252EE87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7" name="Text Box 1308">
          <a:extLst>
            <a:ext uri="{FF2B5EF4-FFF2-40B4-BE49-F238E27FC236}">
              <a16:creationId xmlns:a16="http://schemas.microsoft.com/office/drawing/2014/main" id="{2DCD7476-B4AD-4BCA-9F79-5524D191767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8" name="Text Box 1309">
          <a:extLst>
            <a:ext uri="{FF2B5EF4-FFF2-40B4-BE49-F238E27FC236}">
              <a16:creationId xmlns:a16="http://schemas.microsoft.com/office/drawing/2014/main" id="{6CB93AA9-8C40-43B5-A77E-9B6569DC7BE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9" name="Text Box 1310">
          <a:extLst>
            <a:ext uri="{FF2B5EF4-FFF2-40B4-BE49-F238E27FC236}">
              <a16:creationId xmlns:a16="http://schemas.microsoft.com/office/drawing/2014/main" id="{34DCDA73-1F8E-4E56-9A2F-2091D1C29F8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0" name="Text Box 1311">
          <a:extLst>
            <a:ext uri="{FF2B5EF4-FFF2-40B4-BE49-F238E27FC236}">
              <a16:creationId xmlns:a16="http://schemas.microsoft.com/office/drawing/2014/main" id="{7AD22FD7-2672-4F9C-9A7F-9ACD37ADBC3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1" name="Text Box 1312">
          <a:extLst>
            <a:ext uri="{FF2B5EF4-FFF2-40B4-BE49-F238E27FC236}">
              <a16:creationId xmlns:a16="http://schemas.microsoft.com/office/drawing/2014/main" id="{AEFBCFC8-CEC9-463F-8931-CF85A876E7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2" name="Text Box 1313">
          <a:extLst>
            <a:ext uri="{FF2B5EF4-FFF2-40B4-BE49-F238E27FC236}">
              <a16:creationId xmlns:a16="http://schemas.microsoft.com/office/drawing/2014/main" id="{8593D8D5-9892-4B96-A324-5ACEB7DCE13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3" name="Text Box 1314">
          <a:extLst>
            <a:ext uri="{FF2B5EF4-FFF2-40B4-BE49-F238E27FC236}">
              <a16:creationId xmlns:a16="http://schemas.microsoft.com/office/drawing/2014/main" id="{086D1589-CC85-476E-8128-F8EA75F61FC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4" name="Text Box 1315">
          <a:extLst>
            <a:ext uri="{FF2B5EF4-FFF2-40B4-BE49-F238E27FC236}">
              <a16:creationId xmlns:a16="http://schemas.microsoft.com/office/drawing/2014/main" id="{7DC5546F-49C9-44EA-B480-28A9322DCB4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5" name="Text Box 1316">
          <a:extLst>
            <a:ext uri="{FF2B5EF4-FFF2-40B4-BE49-F238E27FC236}">
              <a16:creationId xmlns:a16="http://schemas.microsoft.com/office/drawing/2014/main" id="{9DFCC2B5-1460-474E-90A8-142774A9131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6" name="Text Box 1317">
          <a:extLst>
            <a:ext uri="{FF2B5EF4-FFF2-40B4-BE49-F238E27FC236}">
              <a16:creationId xmlns:a16="http://schemas.microsoft.com/office/drawing/2014/main" id="{D51273F6-8C21-4813-B1A8-44EBBA525A8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7" name="Text Box 1318">
          <a:extLst>
            <a:ext uri="{FF2B5EF4-FFF2-40B4-BE49-F238E27FC236}">
              <a16:creationId xmlns:a16="http://schemas.microsoft.com/office/drawing/2014/main" id="{79375BF1-B70D-4BF8-A5AA-128C801EB8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8" name="Text Box 1319">
          <a:extLst>
            <a:ext uri="{FF2B5EF4-FFF2-40B4-BE49-F238E27FC236}">
              <a16:creationId xmlns:a16="http://schemas.microsoft.com/office/drawing/2014/main" id="{47F396CC-ABB5-4784-BD85-5EEAB1C4CB9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9" name="Text Box 1320">
          <a:extLst>
            <a:ext uri="{FF2B5EF4-FFF2-40B4-BE49-F238E27FC236}">
              <a16:creationId xmlns:a16="http://schemas.microsoft.com/office/drawing/2014/main" id="{AE57ABEE-5BF2-4691-B186-AAA1DB74898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0" name="Text Box 1321">
          <a:extLst>
            <a:ext uri="{FF2B5EF4-FFF2-40B4-BE49-F238E27FC236}">
              <a16:creationId xmlns:a16="http://schemas.microsoft.com/office/drawing/2014/main" id="{73FC7518-C765-4F3F-8E32-D81A281B14C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1" name="Text Box 1322">
          <a:extLst>
            <a:ext uri="{FF2B5EF4-FFF2-40B4-BE49-F238E27FC236}">
              <a16:creationId xmlns:a16="http://schemas.microsoft.com/office/drawing/2014/main" id="{7DCC25D0-0331-43E1-8E09-1E327591217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2" name="Text Box 1323">
          <a:extLst>
            <a:ext uri="{FF2B5EF4-FFF2-40B4-BE49-F238E27FC236}">
              <a16:creationId xmlns:a16="http://schemas.microsoft.com/office/drawing/2014/main" id="{40BAB9E4-5A3C-4F5D-8C6F-D6007621898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3" name="Text Box 1324">
          <a:extLst>
            <a:ext uri="{FF2B5EF4-FFF2-40B4-BE49-F238E27FC236}">
              <a16:creationId xmlns:a16="http://schemas.microsoft.com/office/drawing/2014/main" id="{7E3A4042-08C0-41CD-A5AE-A04000870A4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4" name="Text Box 1325">
          <a:extLst>
            <a:ext uri="{FF2B5EF4-FFF2-40B4-BE49-F238E27FC236}">
              <a16:creationId xmlns:a16="http://schemas.microsoft.com/office/drawing/2014/main" id="{66DD8678-5156-4C6A-B176-8F549423280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5" name="Text Box 1326">
          <a:extLst>
            <a:ext uri="{FF2B5EF4-FFF2-40B4-BE49-F238E27FC236}">
              <a16:creationId xmlns:a16="http://schemas.microsoft.com/office/drawing/2014/main" id="{38A3C470-D156-47CD-8066-5DF9A1C326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6" name="Text Box 1327">
          <a:extLst>
            <a:ext uri="{FF2B5EF4-FFF2-40B4-BE49-F238E27FC236}">
              <a16:creationId xmlns:a16="http://schemas.microsoft.com/office/drawing/2014/main" id="{AFFA965C-B498-407E-8D6C-EABD932E610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7" name="Text Box 1328">
          <a:extLst>
            <a:ext uri="{FF2B5EF4-FFF2-40B4-BE49-F238E27FC236}">
              <a16:creationId xmlns:a16="http://schemas.microsoft.com/office/drawing/2014/main" id="{41CD00E5-D97F-4EAF-AB69-B70461664C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8" name="Text Box 1329">
          <a:extLst>
            <a:ext uri="{FF2B5EF4-FFF2-40B4-BE49-F238E27FC236}">
              <a16:creationId xmlns:a16="http://schemas.microsoft.com/office/drawing/2014/main" id="{839761E7-6F22-45D0-AC78-794C38F6D5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9" name="Text Box 1330">
          <a:extLst>
            <a:ext uri="{FF2B5EF4-FFF2-40B4-BE49-F238E27FC236}">
              <a16:creationId xmlns:a16="http://schemas.microsoft.com/office/drawing/2014/main" id="{DBB85F54-7CC3-4FEA-B860-CC3267A5958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0" name="Text Box 1331">
          <a:extLst>
            <a:ext uri="{FF2B5EF4-FFF2-40B4-BE49-F238E27FC236}">
              <a16:creationId xmlns:a16="http://schemas.microsoft.com/office/drawing/2014/main" id="{6EFF4807-6BAE-4F6A-80E6-1587D6B488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1" name="Text Box 1332">
          <a:extLst>
            <a:ext uri="{FF2B5EF4-FFF2-40B4-BE49-F238E27FC236}">
              <a16:creationId xmlns:a16="http://schemas.microsoft.com/office/drawing/2014/main" id="{E14DF72E-C61F-40B6-AD0D-69645115BE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2" name="Text Box 1333">
          <a:extLst>
            <a:ext uri="{FF2B5EF4-FFF2-40B4-BE49-F238E27FC236}">
              <a16:creationId xmlns:a16="http://schemas.microsoft.com/office/drawing/2014/main" id="{0578F847-5215-4D65-9E5A-6A53F174B6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3" name="Text Box 1334">
          <a:extLst>
            <a:ext uri="{FF2B5EF4-FFF2-40B4-BE49-F238E27FC236}">
              <a16:creationId xmlns:a16="http://schemas.microsoft.com/office/drawing/2014/main" id="{07C4E18E-772E-4D30-A07E-99D9127FB68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4" name="Text Box 1335">
          <a:extLst>
            <a:ext uri="{FF2B5EF4-FFF2-40B4-BE49-F238E27FC236}">
              <a16:creationId xmlns:a16="http://schemas.microsoft.com/office/drawing/2014/main" id="{E9D5A09A-DC8B-40E1-A51D-9B99FCFA18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5" name="Text Box 1336">
          <a:extLst>
            <a:ext uri="{FF2B5EF4-FFF2-40B4-BE49-F238E27FC236}">
              <a16:creationId xmlns:a16="http://schemas.microsoft.com/office/drawing/2014/main" id="{80D2A727-4370-47CD-B0EB-7AF19BCCB26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6" name="Text Box 1337">
          <a:extLst>
            <a:ext uri="{FF2B5EF4-FFF2-40B4-BE49-F238E27FC236}">
              <a16:creationId xmlns:a16="http://schemas.microsoft.com/office/drawing/2014/main" id="{CE3FC399-E868-4159-A0F3-16A89D804D8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7" name="Text Box 1338">
          <a:extLst>
            <a:ext uri="{FF2B5EF4-FFF2-40B4-BE49-F238E27FC236}">
              <a16:creationId xmlns:a16="http://schemas.microsoft.com/office/drawing/2014/main" id="{F8E9525C-00B5-414B-A265-E58D711172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8" name="Text Box 1339">
          <a:extLst>
            <a:ext uri="{FF2B5EF4-FFF2-40B4-BE49-F238E27FC236}">
              <a16:creationId xmlns:a16="http://schemas.microsoft.com/office/drawing/2014/main" id="{02D864F9-5AE4-4BFF-BEBB-4B6A3B35420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9" name="Text Box 1340">
          <a:extLst>
            <a:ext uri="{FF2B5EF4-FFF2-40B4-BE49-F238E27FC236}">
              <a16:creationId xmlns:a16="http://schemas.microsoft.com/office/drawing/2014/main" id="{82D93EC4-D322-462D-B005-65DAC881CB9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0" name="Text Box 1341">
          <a:extLst>
            <a:ext uri="{FF2B5EF4-FFF2-40B4-BE49-F238E27FC236}">
              <a16:creationId xmlns:a16="http://schemas.microsoft.com/office/drawing/2014/main" id="{A14DB278-87C1-40F5-8CA2-0F1C94B427D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1" name="Text Box 1342">
          <a:extLst>
            <a:ext uri="{FF2B5EF4-FFF2-40B4-BE49-F238E27FC236}">
              <a16:creationId xmlns:a16="http://schemas.microsoft.com/office/drawing/2014/main" id="{DF7141AA-3529-4118-A086-57FFCAD0D79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2" name="Text Box 1343">
          <a:extLst>
            <a:ext uri="{FF2B5EF4-FFF2-40B4-BE49-F238E27FC236}">
              <a16:creationId xmlns:a16="http://schemas.microsoft.com/office/drawing/2014/main" id="{337C7A87-D5CD-4080-B27F-B828F40F83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3" name="Text Box 1344">
          <a:extLst>
            <a:ext uri="{FF2B5EF4-FFF2-40B4-BE49-F238E27FC236}">
              <a16:creationId xmlns:a16="http://schemas.microsoft.com/office/drawing/2014/main" id="{31B5F357-FB97-4F6C-A607-1E044B04B12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4" name="Text Box 1345">
          <a:extLst>
            <a:ext uri="{FF2B5EF4-FFF2-40B4-BE49-F238E27FC236}">
              <a16:creationId xmlns:a16="http://schemas.microsoft.com/office/drawing/2014/main" id="{A9E4C778-9E57-4B02-8BE6-5C2BEF23C4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5" name="Text Box 1346">
          <a:extLst>
            <a:ext uri="{FF2B5EF4-FFF2-40B4-BE49-F238E27FC236}">
              <a16:creationId xmlns:a16="http://schemas.microsoft.com/office/drawing/2014/main" id="{7CF9FE87-1261-4D2A-A572-0B11C9168F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6" name="Text Box 1347">
          <a:extLst>
            <a:ext uri="{FF2B5EF4-FFF2-40B4-BE49-F238E27FC236}">
              <a16:creationId xmlns:a16="http://schemas.microsoft.com/office/drawing/2014/main" id="{A9DD0046-7DC7-48A7-9081-285214ED435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7" name="Text Box 1348">
          <a:extLst>
            <a:ext uri="{FF2B5EF4-FFF2-40B4-BE49-F238E27FC236}">
              <a16:creationId xmlns:a16="http://schemas.microsoft.com/office/drawing/2014/main" id="{B630E4D7-9C25-4F99-AA93-99F53B8C1B3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8" name="Text Box 1349">
          <a:extLst>
            <a:ext uri="{FF2B5EF4-FFF2-40B4-BE49-F238E27FC236}">
              <a16:creationId xmlns:a16="http://schemas.microsoft.com/office/drawing/2014/main" id="{EEB9A7AE-C56B-47D7-A64A-50FF2ADFEBF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9" name="Text Box 1350">
          <a:extLst>
            <a:ext uri="{FF2B5EF4-FFF2-40B4-BE49-F238E27FC236}">
              <a16:creationId xmlns:a16="http://schemas.microsoft.com/office/drawing/2014/main" id="{D20A7309-2CE4-4854-BB13-A4F456F839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0" name="Text Box 1351">
          <a:extLst>
            <a:ext uri="{FF2B5EF4-FFF2-40B4-BE49-F238E27FC236}">
              <a16:creationId xmlns:a16="http://schemas.microsoft.com/office/drawing/2014/main" id="{988222E6-416A-4230-86B4-73922B74762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1" name="Text Box 1352">
          <a:extLst>
            <a:ext uri="{FF2B5EF4-FFF2-40B4-BE49-F238E27FC236}">
              <a16:creationId xmlns:a16="http://schemas.microsoft.com/office/drawing/2014/main" id="{9670CC00-7C04-4A25-B7F5-245944D208C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2" name="Text Box 1353">
          <a:extLst>
            <a:ext uri="{FF2B5EF4-FFF2-40B4-BE49-F238E27FC236}">
              <a16:creationId xmlns:a16="http://schemas.microsoft.com/office/drawing/2014/main" id="{BB2FBC5D-AC39-466D-83F9-C6093A03F18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3" name="Text Box 1354">
          <a:extLst>
            <a:ext uri="{FF2B5EF4-FFF2-40B4-BE49-F238E27FC236}">
              <a16:creationId xmlns:a16="http://schemas.microsoft.com/office/drawing/2014/main" id="{3E8AA3AC-46A2-453E-8D42-45AC4F50F88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4" name="Text Box 1355">
          <a:extLst>
            <a:ext uri="{FF2B5EF4-FFF2-40B4-BE49-F238E27FC236}">
              <a16:creationId xmlns:a16="http://schemas.microsoft.com/office/drawing/2014/main" id="{73F3639C-2446-4343-BEDA-8A74202FE4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5" name="Text Box 1356">
          <a:extLst>
            <a:ext uri="{FF2B5EF4-FFF2-40B4-BE49-F238E27FC236}">
              <a16:creationId xmlns:a16="http://schemas.microsoft.com/office/drawing/2014/main" id="{4517E875-0765-43D9-938F-EF4A7B85054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6" name="Text Box 1357">
          <a:extLst>
            <a:ext uri="{FF2B5EF4-FFF2-40B4-BE49-F238E27FC236}">
              <a16:creationId xmlns:a16="http://schemas.microsoft.com/office/drawing/2014/main" id="{F1BE5D51-E19E-418F-A1AC-3DA327E986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7" name="Text Box 1358">
          <a:extLst>
            <a:ext uri="{FF2B5EF4-FFF2-40B4-BE49-F238E27FC236}">
              <a16:creationId xmlns:a16="http://schemas.microsoft.com/office/drawing/2014/main" id="{8017B92E-D55A-4A7F-8B02-902F024F0D8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8" name="Text Box 1359">
          <a:extLst>
            <a:ext uri="{FF2B5EF4-FFF2-40B4-BE49-F238E27FC236}">
              <a16:creationId xmlns:a16="http://schemas.microsoft.com/office/drawing/2014/main" id="{0FE1DBCD-1C72-4303-9E16-5DE39BE94DF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9" name="Text Box 1360">
          <a:extLst>
            <a:ext uri="{FF2B5EF4-FFF2-40B4-BE49-F238E27FC236}">
              <a16:creationId xmlns:a16="http://schemas.microsoft.com/office/drawing/2014/main" id="{EC7E9FFD-314D-4E11-AC42-AA20C875B8E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0" name="Text Box 1361">
          <a:extLst>
            <a:ext uri="{FF2B5EF4-FFF2-40B4-BE49-F238E27FC236}">
              <a16:creationId xmlns:a16="http://schemas.microsoft.com/office/drawing/2014/main" id="{1D26EDF3-51F4-4CE1-BFC4-D6C7AB7319B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1" name="Text Box 1362">
          <a:extLst>
            <a:ext uri="{FF2B5EF4-FFF2-40B4-BE49-F238E27FC236}">
              <a16:creationId xmlns:a16="http://schemas.microsoft.com/office/drawing/2014/main" id="{9EBDFE9C-9E64-451F-837A-C1BBBBFE7EA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2" name="Text Box 1363">
          <a:extLst>
            <a:ext uri="{FF2B5EF4-FFF2-40B4-BE49-F238E27FC236}">
              <a16:creationId xmlns:a16="http://schemas.microsoft.com/office/drawing/2014/main" id="{68C401B1-C45D-4A55-8892-1ACF65AD92C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3" name="Text Box 1364">
          <a:extLst>
            <a:ext uri="{FF2B5EF4-FFF2-40B4-BE49-F238E27FC236}">
              <a16:creationId xmlns:a16="http://schemas.microsoft.com/office/drawing/2014/main" id="{8E9575CD-3752-4AFC-A534-A6707ADCE7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4" name="Text Box 1365">
          <a:extLst>
            <a:ext uri="{FF2B5EF4-FFF2-40B4-BE49-F238E27FC236}">
              <a16:creationId xmlns:a16="http://schemas.microsoft.com/office/drawing/2014/main" id="{0265AECE-3FEF-4D82-BE22-7FB5DA95F8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5" name="Text Box 1366">
          <a:extLst>
            <a:ext uri="{FF2B5EF4-FFF2-40B4-BE49-F238E27FC236}">
              <a16:creationId xmlns:a16="http://schemas.microsoft.com/office/drawing/2014/main" id="{CD6E42CF-FAD3-4591-A8BF-0A4DDB55B2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6" name="Text Box 1367">
          <a:extLst>
            <a:ext uri="{FF2B5EF4-FFF2-40B4-BE49-F238E27FC236}">
              <a16:creationId xmlns:a16="http://schemas.microsoft.com/office/drawing/2014/main" id="{DCED3B93-9680-4044-9AA6-724DB888BF8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7" name="Text Box 1368">
          <a:extLst>
            <a:ext uri="{FF2B5EF4-FFF2-40B4-BE49-F238E27FC236}">
              <a16:creationId xmlns:a16="http://schemas.microsoft.com/office/drawing/2014/main" id="{C89BE2D8-588A-4A2E-B01F-E847DCFCC37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8" name="Text Box 1369">
          <a:extLst>
            <a:ext uri="{FF2B5EF4-FFF2-40B4-BE49-F238E27FC236}">
              <a16:creationId xmlns:a16="http://schemas.microsoft.com/office/drawing/2014/main" id="{BA748AFC-DC7A-4DEE-9464-88C0443C5C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9" name="Text Box 1370">
          <a:extLst>
            <a:ext uri="{FF2B5EF4-FFF2-40B4-BE49-F238E27FC236}">
              <a16:creationId xmlns:a16="http://schemas.microsoft.com/office/drawing/2014/main" id="{FE69F332-059A-469E-AB87-A95FA921D5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0" name="Text Box 1371">
          <a:extLst>
            <a:ext uri="{FF2B5EF4-FFF2-40B4-BE49-F238E27FC236}">
              <a16:creationId xmlns:a16="http://schemas.microsoft.com/office/drawing/2014/main" id="{A464FFB3-00AF-4A6C-923A-B198EE67A54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1" name="Text Box 1372">
          <a:extLst>
            <a:ext uri="{FF2B5EF4-FFF2-40B4-BE49-F238E27FC236}">
              <a16:creationId xmlns:a16="http://schemas.microsoft.com/office/drawing/2014/main" id="{79D9698B-1E85-4387-AD40-40E4519146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2" name="Text Box 1373">
          <a:extLst>
            <a:ext uri="{FF2B5EF4-FFF2-40B4-BE49-F238E27FC236}">
              <a16:creationId xmlns:a16="http://schemas.microsoft.com/office/drawing/2014/main" id="{D0839704-06B2-437B-9E5C-EA6271FF7D8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3" name="Text Box 1374">
          <a:extLst>
            <a:ext uri="{FF2B5EF4-FFF2-40B4-BE49-F238E27FC236}">
              <a16:creationId xmlns:a16="http://schemas.microsoft.com/office/drawing/2014/main" id="{89125267-2713-4573-AFA4-B951C4ECDE2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4" name="Text Box 1375">
          <a:extLst>
            <a:ext uri="{FF2B5EF4-FFF2-40B4-BE49-F238E27FC236}">
              <a16:creationId xmlns:a16="http://schemas.microsoft.com/office/drawing/2014/main" id="{5F0A52BE-2E5A-4175-A22D-669EBF9C29E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5" name="Text Box 1376">
          <a:extLst>
            <a:ext uri="{FF2B5EF4-FFF2-40B4-BE49-F238E27FC236}">
              <a16:creationId xmlns:a16="http://schemas.microsoft.com/office/drawing/2014/main" id="{CB78DE87-A5A0-4774-A354-FE5E2DBA680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6" name="Text Box 1377">
          <a:extLst>
            <a:ext uri="{FF2B5EF4-FFF2-40B4-BE49-F238E27FC236}">
              <a16:creationId xmlns:a16="http://schemas.microsoft.com/office/drawing/2014/main" id="{32DE0949-9EBD-4D64-8E68-001B01CC42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7" name="Text Box 1378">
          <a:extLst>
            <a:ext uri="{FF2B5EF4-FFF2-40B4-BE49-F238E27FC236}">
              <a16:creationId xmlns:a16="http://schemas.microsoft.com/office/drawing/2014/main" id="{CAF61AA4-019B-4A17-AF4C-0116D0A4291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8" name="Text Box 1379">
          <a:extLst>
            <a:ext uri="{FF2B5EF4-FFF2-40B4-BE49-F238E27FC236}">
              <a16:creationId xmlns:a16="http://schemas.microsoft.com/office/drawing/2014/main" id="{23CBB11C-3B78-4BAD-A9D1-FCF32B81C6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9" name="Text Box 1380">
          <a:extLst>
            <a:ext uri="{FF2B5EF4-FFF2-40B4-BE49-F238E27FC236}">
              <a16:creationId xmlns:a16="http://schemas.microsoft.com/office/drawing/2014/main" id="{FE534044-D798-47C7-8116-7B737854E0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0" name="Text Box 1381">
          <a:extLst>
            <a:ext uri="{FF2B5EF4-FFF2-40B4-BE49-F238E27FC236}">
              <a16:creationId xmlns:a16="http://schemas.microsoft.com/office/drawing/2014/main" id="{05D99871-F762-489D-875A-92A90E849E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1" name="Text Box 1382">
          <a:extLst>
            <a:ext uri="{FF2B5EF4-FFF2-40B4-BE49-F238E27FC236}">
              <a16:creationId xmlns:a16="http://schemas.microsoft.com/office/drawing/2014/main" id="{FF1AF0FE-6679-45CE-B070-5AB6F70C724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2" name="Text Box 1383">
          <a:extLst>
            <a:ext uri="{FF2B5EF4-FFF2-40B4-BE49-F238E27FC236}">
              <a16:creationId xmlns:a16="http://schemas.microsoft.com/office/drawing/2014/main" id="{A379346D-A540-4A1B-9E3F-0DA634F0115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3" name="Text Box 1384">
          <a:extLst>
            <a:ext uri="{FF2B5EF4-FFF2-40B4-BE49-F238E27FC236}">
              <a16:creationId xmlns:a16="http://schemas.microsoft.com/office/drawing/2014/main" id="{B862C62C-FD34-461B-A3AF-31FC38EA83E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4" name="Text Box 1385">
          <a:extLst>
            <a:ext uri="{FF2B5EF4-FFF2-40B4-BE49-F238E27FC236}">
              <a16:creationId xmlns:a16="http://schemas.microsoft.com/office/drawing/2014/main" id="{C69E4793-F9E3-447E-9C92-E5C93C0C305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5" name="Text Box 1386">
          <a:extLst>
            <a:ext uri="{FF2B5EF4-FFF2-40B4-BE49-F238E27FC236}">
              <a16:creationId xmlns:a16="http://schemas.microsoft.com/office/drawing/2014/main" id="{8F444891-A1B8-4321-A025-7F780194D80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6" name="Text Box 1387">
          <a:extLst>
            <a:ext uri="{FF2B5EF4-FFF2-40B4-BE49-F238E27FC236}">
              <a16:creationId xmlns:a16="http://schemas.microsoft.com/office/drawing/2014/main" id="{EE0F26FB-37DA-41F8-9E07-0686ABA448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7" name="Text Box 1388">
          <a:extLst>
            <a:ext uri="{FF2B5EF4-FFF2-40B4-BE49-F238E27FC236}">
              <a16:creationId xmlns:a16="http://schemas.microsoft.com/office/drawing/2014/main" id="{9790AC93-C875-4EE5-AA8A-F7FB6F9C226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8" name="Text Box 1389">
          <a:extLst>
            <a:ext uri="{FF2B5EF4-FFF2-40B4-BE49-F238E27FC236}">
              <a16:creationId xmlns:a16="http://schemas.microsoft.com/office/drawing/2014/main" id="{4B54B945-DA4A-4587-88C5-BDAA5F71FB0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9" name="Text Box 1390">
          <a:extLst>
            <a:ext uri="{FF2B5EF4-FFF2-40B4-BE49-F238E27FC236}">
              <a16:creationId xmlns:a16="http://schemas.microsoft.com/office/drawing/2014/main" id="{3C8B1434-BD3E-4E26-8035-3B84478B99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0" name="Text Box 1391">
          <a:extLst>
            <a:ext uri="{FF2B5EF4-FFF2-40B4-BE49-F238E27FC236}">
              <a16:creationId xmlns:a16="http://schemas.microsoft.com/office/drawing/2014/main" id="{CA99DDDD-324B-49A9-BDF7-FAED0DFCB34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1" name="Text Box 1392">
          <a:extLst>
            <a:ext uri="{FF2B5EF4-FFF2-40B4-BE49-F238E27FC236}">
              <a16:creationId xmlns:a16="http://schemas.microsoft.com/office/drawing/2014/main" id="{C97EBFFD-68D2-46F4-8AEE-1ABB4694F30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2" name="Text Box 1393">
          <a:extLst>
            <a:ext uri="{FF2B5EF4-FFF2-40B4-BE49-F238E27FC236}">
              <a16:creationId xmlns:a16="http://schemas.microsoft.com/office/drawing/2014/main" id="{6925E924-CA40-45AC-ACDA-3B206BD94A3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3" name="Text Box 1394">
          <a:extLst>
            <a:ext uri="{FF2B5EF4-FFF2-40B4-BE49-F238E27FC236}">
              <a16:creationId xmlns:a16="http://schemas.microsoft.com/office/drawing/2014/main" id="{DB75B09B-8D8E-4B11-93FF-BAAC62F3352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4" name="Text Box 1395">
          <a:extLst>
            <a:ext uri="{FF2B5EF4-FFF2-40B4-BE49-F238E27FC236}">
              <a16:creationId xmlns:a16="http://schemas.microsoft.com/office/drawing/2014/main" id="{6B90B4CF-C61B-4EF4-98B3-CC1BF096AE9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5" name="Text Box 1396">
          <a:extLst>
            <a:ext uri="{FF2B5EF4-FFF2-40B4-BE49-F238E27FC236}">
              <a16:creationId xmlns:a16="http://schemas.microsoft.com/office/drawing/2014/main" id="{57FD49AE-76C1-407F-9BB8-2C2700C8839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6" name="Text Box 1397">
          <a:extLst>
            <a:ext uri="{FF2B5EF4-FFF2-40B4-BE49-F238E27FC236}">
              <a16:creationId xmlns:a16="http://schemas.microsoft.com/office/drawing/2014/main" id="{082C7D77-A820-4507-8A37-665103AAB75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7" name="Text Box 1398">
          <a:extLst>
            <a:ext uri="{FF2B5EF4-FFF2-40B4-BE49-F238E27FC236}">
              <a16:creationId xmlns:a16="http://schemas.microsoft.com/office/drawing/2014/main" id="{D1D09C23-C9A9-4CAA-AB33-DBEC816B88E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8" name="Text Box 1399">
          <a:extLst>
            <a:ext uri="{FF2B5EF4-FFF2-40B4-BE49-F238E27FC236}">
              <a16:creationId xmlns:a16="http://schemas.microsoft.com/office/drawing/2014/main" id="{77BFCC83-155A-43F7-8422-D40E8933BE3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9" name="Text Box 1400">
          <a:extLst>
            <a:ext uri="{FF2B5EF4-FFF2-40B4-BE49-F238E27FC236}">
              <a16:creationId xmlns:a16="http://schemas.microsoft.com/office/drawing/2014/main" id="{AADF5CB0-F914-4EB9-85D4-109756B8BA3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0" name="Text Box 1401">
          <a:extLst>
            <a:ext uri="{FF2B5EF4-FFF2-40B4-BE49-F238E27FC236}">
              <a16:creationId xmlns:a16="http://schemas.microsoft.com/office/drawing/2014/main" id="{A22AAC56-3E70-4901-A52B-9F06B85A3A8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1" name="Text Box 1402">
          <a:extLst>
            <a:ext uri="{FF2B5EF4-FFF2-40B4-BE49-F238E27FC236}">
              <a16:creationId xmlns:a16="http://schemas.microsoft.com/office/drawing/2014/main" id="{24CDB124-6DC1-4F96-886C-21271BE7CDF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2" name="Text Box 1403">
          <a:extLst>
            <a:ext uri="{FF2B5EF4-FFF2-40B4-BE49-F238E27FC236}">
              <a16:creationId xmlns:a16="http://schemas.microsoft.com/office/drawing/2014/main" id="{A0C1D523-EE34-4CD9-98CC-B05F8A3F51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3" name="Text Box 1404">
          <a:extLst>
            <a:ext uri="{FF2B5EF4-FFF2-40B4-BE49-F238E27FC236}">
              <a16:creationId xmlns:a16="http://schemas.microsoft.com/office/drawing/2014/main" id="{CFAAF4FA-0838-4623-9C0C-8EE0D5D834C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4" name="Text Box 1405">
          <a:extLst>
            <a:ext uri="{FF2B5EF4-FFF2-40B4-BE49-F238E27FC236}">
              <a16:creationId xmlns:a16="http://schemas.microsoft.com/office/drawing/2014/main" id="{7E4CD71F-3417-41F3-96C0-FB246285727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5" name="Text Box 1406">
          <a:extLst>
            <a:ext uri="{FF2B5EF4-FFF2-40B4-BE49-F238E27FC236}">
              <a16:creationId xmlns:a16="http://schemas.microsoft.com/office/drawing/2014/main" id="{F4611288-0ECF-4B36-85F9-AE74BFCB523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6" name="Text Box 1407">
          <a:extLst>
            <a:ext uri="{FF2B5EF4-FFF2-40B4-BE49-F238E27FC236}">
              <a16:creationId xmlns:a16="http://schemas.microsoft.com/office/drawing/2014/main" id="{7CAF241E-8D3E-4C64-A616-955CD3D704F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7" name="Text Box 1408">
          <a:extLst>
            <a:ext uri="{FF2B5EF4-FFF2-40B4-BE49-F238E27FC236}">
              <a16:creationId xmlns:a16="http://schemas.microsoft.com/office/drawing/2014/main" id="{71E6760A-2A5D-4D55-A16B-5577224FB4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8" name="Text Box 1409">
          <a:extLst>
            <a:ext uri="{FF2B5EF4-FFF2-40B4-BE49-F238E27FC236}">
              <a16:creationId xmlns:a16="http://schemas.microsoft.com/office/drawing/2014/main" id="{EC1A11AF-BFD0-4249-9A66-A22ECD6E48A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9" name="Text Box 1410">
          <a:extLst>
            <a:ext uri="{FF2B5EF4-FFF2-40B4-BE49-F238E27FC236}">
              <a16:creationId xmlns:a16="http://schemas.microsoft.com/office/drawing/2014/main" id="{C687ED3D-D972-430F-B964-1752F1903A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0" name="Text Box 1411">
          <a:extLst>
            <a:ext uri="{FF2B5EF4-FFF2-40B4-BE49-F238E27FC236}">
              <a16:creationId xmlns:a16="http://schemas.microsoft.com/office/drawing/2014/main" id="{E44DB32B-C961-4589-B359-0F4A04193F7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1" name="Text Box 1412">
          <a:extLst>
            <a:ext uri="{FF2B5EF4-FFF2-40B4-BE49-F238E27FC236}">
              <a16:creationId xmlns:a16="http://schemas.microsoft.com/office/drawing/2014/main" id="{E2E4CFEF-B276-40AA-A64C-84A82C8D2A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2" name="Text Box 1413">
          <a:extLst>
            <a:ext uri="{FF2B5EF4-FFF2-40B4-BE49-F238E27FC236}">
              <a16:creationId xmlns:a16="http://schemas.microsoft.com/office/drawing/2014/main" id="{0554D811-ED17-400A-8BEF-2FD98CBBB63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3" name="Text Box 1414">
          <a:extLst>
            <a:ext uri="{FF2B5EF4-FFF2-40B4-BE49-F238E27FC236}">
              <a16:creationId xmlns:a16="http://schemas.microsoft.com/office/drawing/2014/main" id="{A7DA68B6-5650-4C73-B353-8B4A3685053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4" name="Text Box 1415">
          <a:extLst>
            <a:ext uri="{FF2B5EF4-FFF2-40B4-BE49-F238E27FC236}">
              <a16:creationId xmlns:a16="http://schemas.microsoft.com/office/drawing/2014/main" id="{77635E7D-21E6-4EF4-AE1B-1FFE15E4508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5" name="Text Box 1416">
          <a:extLst>
            <a:ext uri="{FF2B5EF4-FFF2-40B4-BE49-F238E27FC236}">
              <a16:creationId xmlns:a16="http://schemas.microsoft.com/office/drawing/2014/main" id="{0CEEC956-3B88-489A-B83C-0EF8672A29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6" name="Text Box 1417">
          <a:extLst>
            <a:ext uri="{FF2B5EF4-FFF2-40B4-BE49-F238E27FC236}">
              <a16:creationId xmlns:a16="http://schemas.microsoft.com/office/drawing/2014/main" id="{A575B686-9798-46ED-8443-F067F68F3B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7" name="Text Box 1418">
          <a:extLst>
            <a:ext uri="{FF2B5EF4-FFF2-40B4-BE49-F238E27FC236}">
              <a16:creationId xmlns:a16="http://schemas.microsoft.com/office/drawing/2014/main" id="{41604B64-8067-4C1C-95C3-76986400D65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8" name="Text Box 1419">
          <a:extLst>
            <a:ext uri="{FF2B5EF4-FFF2-40B4-BE49-F238E27FC236}">
              <a16:creationId xmlns:a16="http://schemas.microsoft.com/office/drawing/2014/main" id="{2ECA1E6F-0677-4799-A014-D489DB260DE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9" name="Text Box 1420">
          <a:extLst>
            <a:ext uri="{FF2B5EF4-FFF2-40B4-BE49-F238E27FC236}">
              <a16:creationId xmlns:a16="http://schemas.microsoft.com/office/drawing/2014/main" id="{18A24424-2A91-42B9-8B94-083BC816F0D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0" name="Text Box 1421">
          <a:extLst>
            <a:ext uri="{FF2B5EF4-FFF2-40B4-BE49-F238E27FC236}">
              <a16:creationId xmlns:a16="http://schemas.microsoft.com/office/drawing/2014/main" id="{10E9382D-45E9-48A0-81D7-35952913A6E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1" name="Text Box 1422">
          <a:extLst>
            <a:ext uri="{FF2B5EF4-FFF2-40B4-BE49-F238E27FC236}">
              <a16:creationId xmlns:a16="http://schemas.microsoft.com/office/drawing/2014/main" id="{8D0B644C-79B6-4C5E-9EBC-D076302E16F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2" name="Text Box 1423">
          <a:extLst>
            <a:ext uri="{FF2B5EF4-FFF2-40B4-BE49-F238E27FC236}">
              <a16:creationId xmlns:a16="http://schemas.microsoft.com/office/drawing/2014/main" id="{EBED202C-C823-449C-A7E3-E206AD08402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3" name="Text Box 1424">
          <a:extLst>
            <a:ext uri="{FF2B5EF4-FFF2-40B4-BE49-F238E27FC236}">
              <a16:creationId xmlns:a16="http://schemas.microsoft.com/office/drawing/2014/main" id="{7BBDD0D3-BC6C-45F9-A8E0-AB7ED0825F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4" name="Text Box 1425">
          <a:extLst>
            <a:ext uri="{FF2B5EF4-FFF2-40B4-BE49-F238E27FC236}">
              <a16:creationId xmlns:a16="http://schemas.microsoft.com/office/drawing/2014/main" id="{6D13A20A-81A3-4491-830A-791C6414F91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5" name="Text Box 1426">
          <a:extLst>
            <a:ext uri="{FF2B5EF4-FFF2-40B4-BE49-F238E27FC236}">
              <a16:creationId xmlns:a16="http://schemas.microsoft.com/office/drawing/2014/main" id="{A2D30BAE-B539-4B91-92E4-C0571858872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6" name="Text Box 1427">
          <a:extLst>
            <a:ext uri="{FF2B5EF4-FFF2-40B4-BE49-F238E27FC236}">
              <a16:creationId xmlns:a16="http://schemas.microsoft.com/office/drawing/2014/main" id="{18F0D2BF-11CB-4597-A462-B5BD3531DA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7" name="Text Box 1428">
          <a:extLst>
            <a:ext uri="{FF2B5EF4-FFF2-40B4-BE49-F238E27FC236}">
              <a16:creationId xmlns:a16="http://schemas.microsoft.com/office/drawing/2014/main" id="{556C3E8F-8149-4918-B4C5-C9CF6D60E48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8" name="Text Box 1429">
          <a:extLst>
            <a:ext uri="{FF2B5EF4-FFF2-40B4-BE49-F238E27FC236}">
              <a16:creationId xmlns:a16="http://schemas.microsoft.com/office/drawing/2014/main" id="{9F9B71F0-AF23-480E-A17E-19AC9F129D7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9" name="Text Box 1430">
          <a:extLst>
            <a:ext uri="{FF2B5EF4-FFF2-40B4-BE49-F238E27FC236}">
              <a16:creationId xmlns:a16="http://schemas.microsoft.com/office/drawing/2014/main" id="{EED2B369-01D7-4DAB-8327-FFD718D653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0" name="Text Box 1431">
          <a:extLst>
            <a:ext uri="{FF2B5EF4-FFF2-40B4-BE49-F238E27FC236}">
              <a16:creationId xmlns:a16="http://schemas.microsoft.com/office/drawing/2014/main" id="{F9A9ECCF-6794-4EC7-AAA1-8EB5F897BC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1" name="Text Box 1432">
          <a:extLst>
            <a:ext uri="{FF2B5EF4-FFF2-40B4-BE49-F238E27FC236}">
              <a16:creationId xmlns:a16="http://schemas.microsoft.com/office/drawing/2014/main" id="{B2C5156A-7AD0-4912-A63E-9ED0CFD493B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2" name="Text Box 1433">
          <a:extLst>
            <a:ext uri="{FF2B5EF4-FFF2-40B4-BE49-F238E27FC236}">
              <a16:creationId xmlns:a16="http://schemas.microsoft.com/office/drawing/2014/main" id="{3B05C289-F564-4BA2-B4B8-32BBE82029F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3" name="Text Box 1434">
          <a:extLst>
            <a:ext uri="{FF2B5EF4-FFF2-40B4-BE49-F238E27FC236}">
              <a16:creationId xmlns:a16="http://schemas.microsoft.com/office/drawing/2014/main" id="{91A22BA6-53AB-472B-85A4-9C96B988E5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4" name="Text Box 1435">
          <a:extLst>
            <a:ext uri="{FF2B5EF4-FFF2-40B4-BE49-F238E27FC236}">
              <a16:creationId xmlns:a16="http://schemas.microsoft.com/office/drawing/2014/main" id="{14342DE1-DAFE-49B0-A097-393C831927B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5" name="Text Box 1436">
          <a:extLst>
            <a:ext uri="{FF2B5EF4-FFF2-40B4-BE49-F238E27FC236}">
              <a16:creationId xmlns:a16="http://schemas.microsoft.com/office/drawing/2014/main" id="{91D18D33-DD1D-41AB-A11A-17389B8124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6" name="Text Box 1437">
          <a:extLst>
            <a:ext uri="{FF2B5EF4-FFF2-40B4-BE49-F238E27FC236}">
              <a16:creationId xmlns:a16="http://schemas.microsoft.com/office/drawing/2014/main" id="{8B2CC16C-9D13-4FE2-806E-D451E78E55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7" name="Text Box 1438">
          <a:extLst>
            <a:ext uri="{FF2B5EF4-FFF2-40B4-BE49-F238E27FC236}">
              <a16:creationId xmlns:a16="http://schemas.microsoft.com/office/drawing/2014/main" id="{EC74187D-66F1-4E1F-A69F-2B85FFAA13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8" name="Text Box 1439">
          <a:extLst>
            <a:ext uri="{FF2B5EF4-FFF2-40B4-BE49-F238E27FC236}">
              <a16:creationId xmlns:a16="http://schemas.microsoft.com/office/drawing/2014/main" id="{8BDC5D05-40A8-4114-A19F-40ABA984703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9" name="Text Box 1440">
          <a:extLst>
            <a:ext uri="{FF2B5EF4-FFF2-40B4-BE49-F238E27FC236}">
              <a16:creationId xmlns:a16="http://schemas.microsoft.com/office/drawing/2014/main" id="{3CE63EC9-0402-4139-8E09-48AF83482D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0" name="Text Box 1441">
          <a:extLst>
            <a:ext uri="{FF2B5EF4-FFF2-40B4-BE49-F238E27FC236}">
              <a16:creationId xmlns:a16="http://schemas.microsoft.com/office/drawing/2014/main" id="{A71B6F2C-3A2D-4E05-B922-E2AD56D8A9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1" name="Text Box 1442">
          <a:extLst>
            <a:ext uri="{FF2B5EF4-FFF2-40B4-BE49-F238E27FC236}">
              <a16:creationId xmlns:a16="http://schemas.microsoft.com/office/drawing/2014/main" id="{8EDCB7EA-BCC0-446F-95F2-793E58B87FA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2" name="Text Box 1443">
          <a:extLst>
            <a:ext uri="{FF2B5EF4-FFF2-40B4-BE49-F238E27FC236}">
              <a16:creationId xmlns:a16="http://schemas.microsoft.com/office/drawing/2014/main" id="{5C36B57C-7993-4DAA-B7E3-43004A36892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3" name="Text Box 1444">
          <a:extLst>
            <a:ext uri="{FF2B5EF4-FFF2-40B4-BE49-F238E27FC236}">
              <a16:creationId xmlns:a16="http://schemas.microsoft.com/office/drawing/2014/main" id="{36B9EF36-1764-43E1-841D-C98258D344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4" name="Text Box 1445">
          <a:extLst>
            <a:ext uri="{FF2B5EF4-FFF2-40B4-BE49-F238E27FC236}">
              <a16:creationId xmlns:a16="http://schemas.microsoft.com/office/drawing/2014/main" id="{01A6C14F-32DC-4F03-83B7-9300373A2AC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5" name="Text Box 1446">
          <a:extLst>
            <a:ext uri="{FF2B5EF4-FFF2-40B4-BE49-F238E27FC236}">
              <a16:creationId xmlns:a16="http://schemas.microsoft.com/office/drawing/2014/main" id="{1198596D-DC13-46AA-B10E-D06C7FAEC6B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6" name="Text Box 1447">
          <a:extLst>
            <a:ext uri="{FF2B5EF4-FFF2-40B4-BE49-F238E27FC236}">
              <a16:creationId xmlns:a16="http://schemas.microsoft.com/office/drawing/2014/main" id="{AC02DC37-99D4-4B8A-9157-4968229634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7" name="Text Box 1448">
          <a:extLst>
            <a:ext uri="{FF2B5EF4-FFF2-40B4-BE49-F238E27FC236}">
              <a16:creationId xmlns:a16="http://schemas.microsoft.com/office/drawing/2014/main" id="{8F0525E2-3081-494F-9580-278BCDCA7EC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8" name="Text Box 1449">
          <a:extLst>
            <a:ext uri="{FF2B5EF4-FFF2-40B4-BE49-F238E27FC236}">
              <a16:creationId xmlns:a16="http://schemas.microsoft.com/office/drawing/2014/main" id="{2AFE2744-7EB6-4A44-8FA3-6996D70ACF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399" name="Text Box 133">
          <a:extLst>
            <a:ext uri="{FF2B5EF4-FFF2-40B4-BE49-F238E27FC236}">
              <a16:creationId xmlns:a16="http://schemas.microsoft.com/office/drawing/2014/main" id="{96E47614-8DC2-4664-8B1A-C9CFE8483A40}"/>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0" name="Text Box 191">
          <a:extLst>
            <a:ext uri="{FF2B5EF4-FFF2-40B4-BE49-F238E27FC236}">
              <a16:creationId xmlns:a16="http://schemas.microsoft.com/office/drawing/2014/main" id="{AFFA7B7A-804A-48A0-A457-0F94EA3952C9}"/>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1" name="Text Box 289">
          <a:extLst>
            <a:ext uri="{FF2B5EF4-FFF2-40B4-BE49-F238E27FC236}">
              <a16:creationId xmlns:a16="http://schemas.microsoft.com/office/drawing/2014/main" id="{6D34598E-E8B0-411F-BF0D-B37C778F5BC0}"/>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2" name="Text Box 295">
          <a:extLst>
            <a:ext uri="{FF2B5EF4-FFF2-40B4-BE49-F238E27FC236}">
              <a16:creationId xmlns:a16="http://schemas.microsoft.com/office/drawing/2014/main" id="{A71D4DBF-59ED-4F86-84EF-65540BBB3E2D}"/>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3" name="Text Box 323">
          <a:extLst>
            <a:ext uri="{FF2B5EF4-FFF2-40B4-BE49-F238E27FC236}">
              <a16:creationId xmlns:a16="http://schemas.microsoft.com/office/drawing/2014/main" id="{5A513390-7E7F-4368-B303-FAE72115149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4" name="Text Box 329">
          <a:extLst>
            <a:ext uri="{FF2B5EF4-FFF2-40B4-BE49-F238E27FC236}">
              <a16:creationId xmlns:a16="http://schemas.microsoft.com/office/drawing/2014/main" id="{DCD868B7-BF8A-43BB-AEF4-A4077E07F121}"/>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5" name="Text Box 539">
          <a:extLst>
            <a:ext uri="{FF2B5EF4-FFF2-40B4-BE49-F238E27FC236}">
              <a16:creationId xmlns:a16="http://schemas.microsoft.com/office/drawing/2014/main" id="{17B61BE3-64E8-41C1-8664-0ABFDEFCA28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6" name="Text Box 545">
          <a:extLst>
            <a:ext uri="{FF2B5EF4-FFF2-40B4-BE49-F238E27FC236}">
              <a16:creationId xmlns:a16="http://schemas.microsoft.com/office/drawing/2014/main" id="{EF038A28-1234-44D2-ACF4-C87873B4F64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7" name="Text Box 551">
          <a:extLst>
            <a:ext uri="{FF2B5EF4-FFF2-40B4-BE49-F238E27FC236}">
              <a16:creationId xmlns:a16="http://schemas.microsoft.com/office/drawing/2014/main" id="{2E7D11A9-1D50-4517-99DE-DB51CC577AA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8" name="Text Box 557">
          <a:extLst>
            <a:ext uri="{FF2B5EF4-FFF2-40B4-BE49-F238E27FC236}">
              <a16:creationId xmlns:a16="http://schemas.microsoft.com/office/drawing/2014/main" id="{A165CD64-77D7-46EE-AEF2-EFEC4EC7E7C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9" name="Text Box 563">
          <a:extLst>
            <a:ext uri="{FF2B5EF4-FFF2-40B4-BE49-F238E27FC236}">
              <a16:creationId xmlns:a16="http://schemas.microsoft.com/office/drawing/2014/main" id="{05B8244B-E8E1-40B5-B452-11D8DDC291A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0" name="Text Box 569">
          <a:extLst>
            <a:ext uri="{FF2B5EF4-FFF2-40B4-BE49-F238E27FC236}">
              <a16:creationId xmlns:a16="http://schemas.microsoft.com/office/drawing/2014/main" id="{CF58A0A6-F32D-4859-9497-202B29D01A3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1" name="Text Box 783">
          <a:extLst>
            <a:ext uri="{FF2B5EF4-FFF2-40B4-BE49-F238E27FC236}">
              <a16:creationId xmlns:a16="http://schemas.microsoft.com/office/drawing/2014/main" id="{E990F81B-BC1B-416E-A1CF-8AC5FE213F9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2" name="Text Box 789">
          <a:extLst>
            <a:ext uri="{FF2B5EF4-FFF2-40B4-BE49-F238E27FC236}">
              <a16:creationId xmlns:a16="http://schemas.microsoft.com/office/drawing/2014/main" id="{35E229F5-34FA-4B67-BE4B-CE2E49D8268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3" name="Text Box 795">
          <a:extLst>
            <a:ext uri="{FF2B5EF4-FFF2-40B4-BE49-F238E27FC236}">
              <a16:creationId xmlns:a16="http://schemas.microsoft.com/office/drawing/2014/main" id="{4CAB28BD-BCCC-4236-B83D-5D1C2B021D8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4" name="Text Box 801">
          <a:extLst>
            <a:ext uri="{FF2B5EF4-FFF2-40B4-BE49-F238E27FC236}">
              <a16:creationId xmlns:a16="http://schemas.microsoft.com/office/drawing/2014/main" id="{0BCFC770-4197-4822-934A-23AA3F412C2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5" name="Text Box 807">
          <a:extLst>
            <a:ext uri="{FF2B5EF4-FFF2-40B4-BE49-F238E27FC236}">
              <a16:creationId xmlns:a16="http://schemas.microsoft.com/office/drawing/2014/main" id="{F3DFA9F5-FAE2-4C72-BA51-C0D57BDEA9FA}"/>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6" name="Text Box 813">
          <a:extLst>
            <a:ext uri="{FF2B5EF4-FFF2-40B4-BE49-F238E27FC236}">
              <a16:creationId xmlns:a16="http://schemas.microsoft.com/office/drawing/2014/main" id="{965212E8-226F-4660-BDF4-D5EB11DEEAF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7" name="Text Box 819">
          <a:extLst>
            <a:ext uri="{FF2B5EF4-FFF2-40B4-BE49-F238E27FC236}">
              <a16:creationId xmlns:a16="http://schemas.microsoft.com/office/drawing/2014/main" id="{30BC7AC8-D445-4FB1-9F3A-BC74BE07A56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8" name="Text Box 825">
          <a:extLst>
            <a:ext uri="{FF2B5EF4-FFF2-40B4-BE49-F238E27FC236}">
              <a16:creationId xmlns:a16="http://schemas.microsoft.com/office/drawing/2014/main" id="{B7027111-8D52-41EB-9AA8-31682868610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9" name="Text Box 831">
          <a:extLst>
            <a:ext uri="{FF2B5EF4-FFF2-40B4-BE49-F238E27FC236}">
              <a16:creationId xmlns:a16="http://schemas.microsoft.com/office/drawing/2014/main" id="{4282720B-B152-4C82-A736-EED79C24FF4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0" name="Text Box 837">
          <a:extLst>
            <a:ext uri="{FF2B5EF4-FFF2-40B4-BE49-F238E27FC236}">
              <a16:creationId xmlns:a16="http://schemas.microsoft.com/office/drawing/2014/main" id="{4CCA64E4-BBDA-4A1D-BF18-2A416752D99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1" name="Text Box 843">
          <a:extLst>
            <a:ext uri="{FF2B5EF4-FFF2-40B4-BE49-F238E27FC236}">
              <a16:creationId xmlns:a16="http://schemas.microsoft.com/office/drawing/2014/main" id="{C85BCDF9-6AAA-4FBA-999E-F60846F6604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2" name="Text Box 849">
          <a:extLst>
            <a:ext uri="{FF2B5EF4-FFF2-40B4-BE49-F238E27FC236}">
              <a16:creationId xmlns:a16="http://schemas.microsoft.com/office/drawing/2014/main" id="{6FF7D555-FEDB-4096-BB85-E97F38176D5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3" name="Text Box 135">
          <a:extLst>
            <a:ext uri="{FF2B5EF4-FFF2-40B4-BE49-F238E27FC236}">
              <a16:creationId xmlns:a16="http://schemas.microsoft.com/office/drawing/2014/main" id="{6A67E936-1DF4-48DC-BEC2-97C5CCE365D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4" name="Text Box 203">
          <a:extLst>
            <a:ext uri="{FF2B5EF4-FFF2-40B4-BE49-F238E27FC236}">
              <a16:creationId xmlns:a16="http://schemas.microsoft.com/office/drawing/2014/main" id="{77366DDA-320A-4223-927A-A4646998E02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5" name="Text Box 270">
          <a:extLst>
            <a:ext uri="{FF2B5EF4-FFF2-40B4-BE49-F238E27FC236}">
              <a16:creationId xmlns:a16="http://schemas.microsoft.com/office/drawing/2014/main" id="{9B9E7A13-AF50-4ECC-B9A7-015B1985ACE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6" name="Text Box 281">
          <a:extLst>
            <a:ext uri="{FF2B5EF4-FFF2-40B4-BE49-F238E27FC236}">
              <a16:creationId xmlns:a16="http://schemas.microsoft.com/office/drawing/2014/main" id="{6D900B21-D687-46C2-B96B-CD311D886833}"/>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7" name="Text Box 500">
          <a:extLst>
            <a:ext uri="{FF2B5EF4-FFF2-40B4-BE49-F238E27FC236}">
              <a16:creationId xmlns:a16="http://schemas.microsoft.com/office/drawing/2014/main" id="{D7EAAC03-D587-4A74-8C52-B11B93E47D1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8" name="Text Box 511">
          <a:extLst>
            <a:ext uri="{FF2B5EF4-FFF2-40B4-BE49-F238E27FC236}">
              <a16:creationId xmlns:a16="http://schemas.microsoft.com/office/drawing/2014/main" id="{A2E26C91-5950-4117-AD5E-D0D93B63B1D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9" name="Text Box 522">
          <a:extLst>
            <a:ext uri="{FF2B5EF4-FFF2-40B4-BE49-F238E27FC236}">
              <a16:creationId xmlns:a16="http://schemas.microsoft.com/office/drawing/2014/main" id="{C867BA0F-3368-495A-8542-5B9871FD6AE9}"/>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0" name="Text Box 533">
          <a:extLst>
            <a:ext uri="{FF2B5EF4-FFF2-40B4-BE49-F238E27FC236}">
              <a16:creationId xmlns:a16="http://schemas.microsoft.com/office/drawing/2014/main" id="{698B19BC-54FC-4335-A8A9-4F4AFEB96FE4}"/>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1" name="Text Box 860">
          <a:extLst>
            <a:ext uri="{FF2B5EF4-FFF2-40B4-BE49-F238E27FC236}">
              <a16:creationId xmlns:a16="http://schemas.microsoft.com/office/drawing/2014/main" id="{80307684-F553-4344-95E6-826A2BA4A9E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2" name="Text Box 871">
          <a:extLst>
            <a:ext uri="{FF2B5EF4-FFF2-40B4-BE49-F238E27FC236}">
              <a16:creationId xmlns:a16="http://schemas.microsoft.com/office/drawing/2014/main" id="{7F7B2099-470A-4C90-AA3B-CA30EFA364A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3" name="Text Box 882">
          <a:extLst>
            <a:ext uri="{FF2B5EF4-FFF2-40B4-BE49-F238E27FC236}">
              <a16:creationId xmlns:a16="http://schemas.microsoft.com/office/drawing/2014/main" id="{0C7F9E7A-BB2E-495B-9C7C-B232F500B34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4" name="Text Box 893">
          <a:extLst>
            <a:ext uri="{FF2B5EF4-FFF2-40B4-BE49-F238E27FC236}">
              <a16:creationId xmlns:a16="http://schemas.microsoft.com/office/drawing/2014/main" id="{DCCA9D62-21D4-4780-9798-DA4687AB0D40}"/>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5" name="Text Box 904">
          <a:extLst>
            <a:ext uri="{FF2B5EF4-FFF2-40B4-BE49-F238E27FC236}">
              <a16:creationId xmlns:a16="http://schemas.microsoft.com/office/drawing/2014/main" id="{ADE216CB-1F54-4FBE-A527-D128F643F44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6" name="Text Box 915">
          <a:extLst>
            <a:ext uri="{FF2B5EF4-FFF2-40B4-BE49-F238E27FC236}">
              <a16:creationId xmlns:a16="http://schemas.microsoft.com/office/drawing/2014/main" id="{8AD316C3-2CAB-45A7-A4F8-4E240267326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7" name="Text Box 926">
          <a:extLst>
            <a:ext uri="{FF2B5EF4-FFF2-40B4-BE49-F238E27FC236}">
              <a16:creationId xmlns:a16="http://schemas.microsoft.com/office/drawing/2014/main" id="{45E3940A-32A1-4ED9-8B7F-73168FBDADF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8" name="Text Box 937">
          <a:extLst>
            <a:ext uri="{FF2B5EF4-FFF2-40B4-BE49-F238E27FC236}">
              <a16:creationId xmlns:a16="http://schemas.microsoft.com/office/drawing/2014/main" id="{60C15A2B-7620-4668-B7CD-1596AEF14B48}"/>
            </a:ext>
          </a:extLst>
        </xdr:cNvPr>
        <xdr:cNvSpPr txBox="1">
          <a:spLocks noChangeArrowheads="1"/>
        </xdr:cNvSpPr>
      </xdr:nvSpPr>
      <xdr:spPr bwMode="auto">
        <a:xfrm>
          <a:off x="1905000" y="2171700"/>
          <a:ext cx="344805" cy="9715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9" name="Text Box 135">
          <a:extLst>
            <a:ext uri="{FF2B5EF4-FFF2-40B4-BE49-F238E27FC236}">
              <a16:creationId xmlns:a16="http://schemas.microsoft.com/office/drawing/2014/main" id="{8AC3EDD4-B0D5-44B6-B635-82DD499F8A5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0" name="Text Box 203">
          <a:extLst>
            <a:ext uri="{FF2B5EF4-FFF2-40B4-BE49-F238E27FC236}">
              <a16:creationId xmlns:a16="http://schemas.microsoft.com/office/drawing/2014/main" id="{80E8489A-3718-440E-83CF-78FC9D93131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1" name="Text Box 270">
          <a:extLst>
            <a:ext uri="{FF2B5EF4-FFF2-40B4-BE49-F238E27FC236}">
              <a16:creationId xmlns:a16="http://schemas.microsoft.com/office/drawing/2014/main" id="{9906AD13-A606-439D-9BA4-9867F781BCB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2" name="Text Box 281">
          <a:extLst>
            <a:ext uri="{FF2B5EF4-FFF2-40B4-BE49-F238E27FC236}">
              <a16:creationId xmlns:a16="http://schemas.microsoft.com/office/drawing/2014/main" id="{ECE0D77F-6CB8-4726-AE03-A60EA67284F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3" name="Text Box 500">
          <a:extLst>
            <a:ext uri="{FF2B5EF4-FFF2-40B4-BE49-F238E27FC236}">
              <a16:creationId xmlns:a16="http://schemas.microsoft.com/office/drawing/2014/main" id="{CDD46CB1-629F-4EE7-B4BB-CDBDEF69BAD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4" name="Text Box 511">
          <a:extLst>
            <a:ext uri="{FF2B5EF4-FFF2-40B4-BE49-F238E27FC236}">
              <a16:creationId xmlns:a16="http://schemas.microsoft.com/office/drawing/2014/main" id="{3CDC1FA5-F54C-41D9-A5D2-747147F9848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5" name="Text Box 522">
          <a:extLst>
            <a:ext uri="{FF2B5EF4-FFF2-40B4-BE49-F238E27FC236}">
              <a16:creationId xmlns:a16="http://schemas.microsoft.com/office/drawing/2014/main" id="{F54C4CF6-4498-4DFD-9B02-34CA0478710E}"/>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6" name="Text Box 533">
          <a:extLst>
            <a:ext uri="{FF2B5EF4-FFF2-40B4-BE49-F238E27FC236}">
              <a16:creationId xmlns:a16="http://schemas.microsoft.com/office/drawing/2014/main" id="{E67B7630-82A0-46F4-A074-9CF5A18C625F}"/>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7" name="Text Box 860">
          <a:extLst>
            <a:ext uri="{FF2B5EF4-FFF2-40B4-BE49-F238E27FC236}">
              <a16:creationId xmlns:a16="http://schemas.microsoft.com/office/drawing/2014/main" id="{0EDCDE1B-E8BE-46B6-8472-B3A04ECEBA1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8" name="Text Box 871">
          <a:extLst>
            <a:ext uri="{FF2B5EF4-FFF2-40B4-BE49-F238E27FC236}">
              <a16:creationId xmlns:a16="http://schemas.microsoft.com/office/drawing/2014/main" id="{E6D06FF1-F4ED-4F9B-AEFC-10B52DCE15D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9" name="Text Box 882">
          <a:extLst>
            <a:ext uri="{FF2B5EF4-FFF2-40B4-BE49-F238E27FC236}">
              <a16:creationId xmlns:a16="http://schemas.microsoft.com/office/drawing/2014/main" id="{C6EA1B04-773E-4A3F-85D3-00832CAA70C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0" name="Text Box 893">
          <a:extLst>
            <a:ext uri="{FF2B5EF4-FFF2-40B4-BE49-F238E27FC236}">
              <a16:creationId xmlns:a16="http://schemas.microsoft.com/office/drawing/2014/main" id="{1577B232-3601-4920-B19F-5A3121D4AB8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1" name="Text Box 904">
          <a:extLst>
            <a:ext uri="{FF2B5EF4-FFF2-40B4-BE49-F238E27FC236}">
              <a16:creationId xmlns:a16="http://schemas.microsoft.com/office/drawing/2014/main" id="{2B3FAD88-D3B1-4F95-AC59-4FE4E457D32B}"/>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2" name="Text Box 915">
          <a:extLst>
            <a:ext uri="{FF2B5EF4-FFF2-40B4-BE49-F238E27FC236}">
              <a16:creationId xmlns:a16="http://schemas.microsoft.com/office/drawing/2014/main" id="{1EAC10EF-4FD6-4198-9DF1-A9EA3C5E70CB}"/>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3" name="Text Box 926">
          <a:extLst>
            <a:ext uri="{FF2B5EF4-FFF2-40B4-BE49-F238E27FC236}">
              <a16:creationId xmlns:a16="http://schemas.microsoft.com/office/drawing/2014/main" id="{F13C7E09-22BD-4A80-BA31-0D340ECB553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4" name="Text Box 937">
          <a:extLst>
            <a:ext uri="{FF2B5EF4-FFF2-40B4-BE49-F238E27FC236}">
              <a16:creationId xmlns:a16="http://schemas.microsoft.com/office/drawing/2014/main" id="{11C74417-F386-44C5-AF2C-F1257429A544}"/>
            </a:ext>
          </a:extLst>
        </xdr:cNvPr>
        <xdr:cNvSpPr txBox="1">
          <a:spLocks noChangeArrowheads="1"/>
        </xdr:cNvSpPr>
      </xdr:nvSpPr>
      <xdr:spPr bwMode="auto">
        <a:xfrm>
          <a:off x="1905000" y="2171700"/>
          <a:ext cx="344805" cy="9715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5" name="Text Box 135">
          <a:extLst>
            <a:ext uri="{FF2B5EF4-FFF2-40B4-BE49-F238E27FC236}">
              <a16:creationId xmlns:a16="http://schemas.microsoft.com/office/drawing/2014/main" id="{D546FCA6-DD90-41B4-AC19-D67A5188F13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6" name="Text Box 203">
          <a:extLst>
            <a:ext uri="{FF2B5EF4-FFF2-40B4-BE49-F238E27FC236}">
              <a16:creationId xmlns:a16="http://schemas.microsoft.com/office/drawing/2014/main" id="{A4F2F3EA-B9F4-4CA0-AA83-8821FB2DCF3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7" name="Text Box 270">
          <a:extLst>
            <a:ext uri="{FF2B5EF4-FFF2-40B4-BE49-F238E27FC236}">
              <a16:creationId xmlns:a16="http://schemas.microsoft.com/office/drawing/2014/main" id="{A055A625-4B51-494E-AD0C-3DCCF1BACBB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8" name="Text Box 281">
          <a:extLst>
            <a:ext uri="{FF2B5EF4-FFF2-40B4-BE49-F238E27FC236}">
              <a16:creationId xmlns:a16="http://schemas.microsoft.com/office/drawing/2014/main" id="{F1490C94-17D3-4526-B150-BD7BEBF57A6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9" name="Text Box 500">
          <a:extLst>
            <a:ext uri="{FF2B5EF4-FFF2-40B4-BE49-F238E27FC236}">
              <a16:creationId xmlns:a16="http://schemas.microsoft.com/office/drawing/2014/main" id="{5C5ADB01-D3CD-4CB0-B6DD-C3B7A1B215C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0" name="Text Box 511">
          <a:extLst>
            <a:ext uri="{FF2B5EF4-FFF2-40B4-BE49-F238E27FC236}">
              <a16:creationId xmlns:a16="http://schemas.microsoft.com/office/drawing/2014/main" id="{86F46270-F7BE-4E56-9478-52EBB401021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1" name="Text Box 522">
          <a:extLst>
            <a:ext uri="{FF2B5EF4-FFF2-40B4-BE49-F238E27FC236}">
              <a16:creationId xmlns:a16="http://schemas.microsoft.com/office/drawing/2014/main" id="{68D1227F-B201-45D6-A7E4-E9E87294B147}"/>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2" name="Text Box 533">
          <a:extLst>
            <a:ext uri="{FF2B5EF4-FFF2-40B4-BE49-F238E27FC236}">
              <a16:creationId xmlns:a16="http://schemas.microsoft.com/office/drawing/2014/main" id="{3C6D27F7-C660-41F5-B810-33D792B58CE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3" name="Text Box 860">
          <a:extLst>
            <a:ext uri="{FF2B5EF4-FFF2-40B4-BE49-F238E27FC236}">
              <a16:creationId xmlns:a16="http://schemas.microsoft.com/office/drawing/2014/main" id="{67A2EBBF-9B5E-4384-A50C-38D6ECB57E3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4" name="Text Box 871">
          <a:extLst>
            <a:ext uri="{FF2B5EF4-FFF2-40B4-BE49-F238E27FC236}">
              <a16:creationId xmlns:a16="http://schemas.microsoft.com/office/drawing/2014/main" id="{878E10A4-BCC0-428F-8CFF-564725A74C2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5" name="Text Box 882">
          <a:extLst>
            <a:ext uri="{FF2B5EF4-FFF2-40B4-BE49-F238E27FC236}">
              <a16:creationId xmlns:a16="http://schemas.microsoft.com/office/drawing/2014/main" id="{24DDEB51-48F2-4A48-8754-C55EFA2A733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6" name="Text Box 893">
          <a:extLst>
            <a:ext uri="{FF2B5EF4-FFF2-40B4-BE49-F238E27FC236}">
              <a16:creationId xmlns:a16="http://schemas.microsoft.com/office/drawing/2014/main" id="{9DC4EF79-B3CB-4398-B546-364C9C6C5678}"/>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7" name="Text Box 904">
          <a:extLst>
            <a:ext uri="{FF2B5EF4-FFF2-40B4-BE49-F238E27FC236}">
              <a16:creationId xmlns:a16="http://schemas.microsoft.com/office/drawing/2014/main" id="{1D0E68EF-1CB1-446A-841A-A100A469198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8" name="Text Box 915">
          <a:extLst>
            <a:ext uri="{FF2B5EF4-FFF2-40B4-BE49-F238E27FC236}">
              <a16:creationId xmlns:a16="http://schemas.microsoft.com/office/drawing/2014/main" id="{E3512091-0A41-4C93-9CCC-D7BE6B123CB5}"/>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9" name="Text Box 926">
          <a:extLst>
            <a:ext uri="{FF2B5EF4-FFF2-40B4-BE49-F238E27FC236}">
              <a16:creationId xmlns:a16="http://schemas.microsoft.com/office/drawing/2014/main" id="{E9B540EE-4E3C-46D9-9F89-59B708509FED}"/>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70" name="Text Box 937">
          <a:extLst>
            <a:ext uri="{FF2B5EF4-FFF2-40B4-BE49-F238E27FC236}">
              <a16:creationId xmlns:a16="http://schemas.microsoft.com/office/drawing/2014/main" id="{4C325ED1-409C-4B69-8345-BCA0DB245607}"/>
            </a:ext>
          </a:extLst>
        </xdr:cNvPr>
        <xdr:cNvSpPr txBox="1">
          <a:spLocks noChangeArrowheads="1"/>
        </xdr:cNvSpPr>
      </xdr:nvSpPr>
      <xdr:spPr bwMode="auto">
        <a:xfrm>
          <a:off x="1905000" y="2171700"/>
          <a:ext cx="344805" cy="9334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1" name="Text Box 133">
          <a:extLst>
            <a:ext uri="{FF2B5EF4-FFF2-40B4-BE49-F238E27FC236}">
              <a16:creationId xmlns:a16="http://schemas.microsoft.com/office/drawing/2014/main" id="{E38623A3-ED36-4FD2-8983-B5ACE448FDF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2" name="Text Box 191">
          <a:extLst>
            <a:ext uri="{FF2B5EF4-FFF2-40B4-BE49-F238E27FC236}">
              <a16:creationId xmlns:a16="http://schemas.microsoft.com/office/drawing/2014/main" id="{33E102B4-BD6D-4EA7-A559-FF3C3CB3FAD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3" name="Text Box 289">
          <a:extLst>
            <a:ext uri="{FF2B5EF4-FFF2-40B4-BE49-F238E27FC236}">
              <a16:creationId xmlns:a16="http://schemas.microsoft.com/office/drawing/2014/main" id="{DF45A7B0-C4A0-4EE5-97B9-40429AA12C7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4" name="Text Box 295">
          <a:extLst>
            <a:ext uri="{FF2B5EF4-FFF2-40B4-BE49-F238E27FC236}">
              <a16:creationId xmlns:a16="http://schemas.microsoft.com/office/drawing/2014/main" id="{F1C9D9E6-26D6-45A0-BD72-043AB87B2502}"/>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5" name="Text Box 323">
          <a:extLst>
            <a:ext uri="{FF2B5EF4-FFF2-40B4-BE49-F238E27FC236}">
              <a16:creationId xmlns:a16="http://schemas.microsoft.com/office/drawing/2014/main" id="{E078EC23-CD39-43F5-817C-4524D0BB67C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6" name="Text Box 329">
          <a:extLst>
            <a:ext uri="{FF2B5EF4-FFF2-40B4-BE49-F238E27FC236}">
              <a16:creationId xmlns:a16="http://schemas.microsoft.com/office/drawing/2014/main" id="{58F6679E-B5C0-4728-822A-2214F014F17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7" name="Text Box 539">
          <a:extLst>
            <a:ext uri="{FF2B5EF4-FFF2-40B4-BE49-F238E27FC236}">
              <a16:creationId xmlns:a16="http://schemas.microsoft.com/office/drawing/2014/main" id="{EABC193B-66B9-4DCA-A867-19BD363F603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8" name="Text Box 545">
          <a:extLst>
            <a:ext uri="{FF2B5EF4-FFF2-40B4-BE49-F238E27FC236}">
              <a16:creationId xmlns:a16="http://schemas.microsoft.com/office/drawing/2014/main" id="{C410CD86-A258-4BCF-99B1-0438FD58BDD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9" name="Text Box 551">
          <a:extLst>
            <a:ext uri="{FF2B5EF4-FFF2-40B4-BE49-F238E27FC236}">
              <a16:creationId xmlns:a16="http://schemas.microsoft.com/office/drawing/2014/main" id="{CB1F0AD1-E39F-4818-BB96-7B565B6CAE8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0" name="Text Box 557">
          <a:extLst>
            <a:ext uri="{FF2B5EF4-FFF2-40B4-BE49-F238E27FC236}">
              <a16:creationId xmlns:a16="http://schemas.microsoft.com/office/drawing/2014/main" id="{2451B842-2E41-4842-A868-8E6E6652332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1" name="Text Box 563">
          <a:extLst>
            <a:ext uri="{FF2B5EF4-FFF2-40B4-BE49-F238E27FC236}">
              <a16:creationId xmlns:a16="http://schemas.microsoft.com/office/drawing/2014/main" id="{FAEFEAB3-A9F0-40DE-B06F-FFA75BBF401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2" name="Text Box 569">
          <a:extLst>
            <a:ext uri="{FF2B5EF4-FFF2-40B4-BE49-F238E27FC236}">
              <a16:creationId xmlns:a16="http://schemas.microsoft.com/office/drawing/2014/main" id="{36EC7778-9FBC-4D5B-A686-097A1D2301A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3" name="Text Box 783">
          <a:extLst>
            <a:ext uri="{FF2B5EF4-FFF2-40B4-BE49-F238E27FC236}">
              <a16:creationId xmlns:a16="http://schemas.microsoft.com/office/drawing/2014/main" id="{9C1B627B-3F07-4BB6-9840-86C740A0FC9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4" name="Text Box 789">
          <a:extLst>
            <a:ext uri="{FF2B5EF4-FFF2-40B4-BE49-F238E27FC236}">
              <a16:creationId xmlns:a16="http://schemas.microsoft.com/office/drawing/2014/main" id="{79C56394-6089-426C-BDC7-7B42B3FA29E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5" name="Text Box 795">
          <a:extLst>
            <a:ext uri="{FF2B5EF4-FFF2-40B4-BE49-F238E27FC236}">
              <a16:creationId xmlns:a16="http://schemas.microsoft.com/office/drawing/2014/main" id="{01AFB1F9-6C89-4381-AD1B-DA8E1FA1A01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6" name="Text Box 801">
          <a:extLst>
            <a:ext uri="{FF2B5EF4-FFF2-40B4-BE49-F238E27FC236}">
              <a16:creationId xmlns:a16="http://schemas.microsoft.com/office/drawing/2014/main" id="{6784BBCA-D51F-4AA9-94F1-9CDF344D2BC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7" name="Text Box 807">
          <a:extLst>
            <a:ext uri="{FF2B5EF4-FFF2-40B4-BE49-F238E27FC236}">
              <a16:creationId xmlns:a16="http://schemas.microsoft.com/office/drawing/2014/main" id="{E1A0837B-C58F-4F4D-A23F-481C0DA97F6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8" name="Text Box 813">
          <a:extLst>
            <a:ext uri="{FF2B5EF4-FFF2-40B4-BE49-F238E27FC236}">
              <a16:creationId xmlns:a16="http://schemas.microsoft.com/office/drawing/2014/main" id="{CB6A071C-7161-4F76-B0BA-F2FB261ED83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9" name="Text Box 819">
          <a:extLst>
            <a:ext uri="{FF2B5EF4-FFF2-40B4-BE49-F238E27FC236}">
              <a16:creationId xmlns:a16="http://schemas.microsoft.com/office/drawing/2014/main" id="{7D2976ED-6C69-4196-B77E-2047C06C12A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0" name="Text Box 825">
          <a:extLst>
            <a:ext uri="{FF2B5EF4-FFF2-40B4-BE49-F238E27FC236}">
              <a16:creationId xmlns:a16="http://schemas.microsoft.com/office/drawing/2014/main" id="{5B905B9A-419E-4C98-BC13-03BDCEDAE5E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1" name="Text Box 831">
          <a:extLst>
            <a:ext uri="{FF2B5EF4-FFF2-40B4-BE49-F238E27FC236}">
              <a16:creationId xmlns:a16="http://schemas.microsoft.com/office/drawing/2014/main" id="{7ADE5A1A-7A0E-47AE-9463-585A1E93EEE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2" name="Text Box 837">
          <a:extLst>
            <a:ext uri="{FF2B5EF4-FFF2-40B4-BE49-F238E27FC236}">
              <a16:creationId xmlns:a16="http://schemas.microsoft.com/office/drawing/2014/main" id="{B6D78A21-569D-42B5-AB52-94EB8330C06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3" name="Text Box 843">
          <a:extLst>
            <a:ext uri="{FF2B5EF4-FFF2-40B4-BE49-F238E27FC236}">
              <a16:creationId xmlns:a16="http://schemas.microsoft.com/office/drawing/2014/main" id="{D882F866-08EC-4D12-B393-2AF4CCA8B21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4" name="Text Box 849">
          <a:extLst>
            <a:ext uri="{FF2B5EF4-FFF2-40B4-BE49-F238E27FC236}">
              <a16:creationId xmlns:a16="http://schemas.microsoft.com/office/drawing/2014/main" id="{88675300-8805-4ED3-B99D-DE8B5153114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5" name="Text Box 133">
          <a:extLst>
            <a:ext uri="{FF2B5EF4-FFF2-40B4-BE49-F238E27FC236}">
              <a16:creationId xmlns:a16="http://schemas.microsoft.com/office/drawing/2014/main" id="{5A2960ED-6C74-46EE-A2EC-C5D6221CFD4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6" name="Text Box 191">
          <a:extLst>
            <a:ext uri="{FF2B5EF4-FFF2-40B4-BE49-F238E27FC236}">
              <a16:creationId xmlns:a16="http://schemas.microsoft.com/office/drawing/2014/main" id="{07F498BC-600E-49BD-9322-162F44722FF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7" name="Text Box 289">
          <a:extLst>
            <a:ext uri="{FF2B5EF4-FFF2-40B4-BE49-F238E27FC236}">
              <a16:creationId xmlns:a16="http://schemas.microsoft.com/office/drawing/2014/main" id="{4C75AD61-5904-47BA-8578-FE1B4AA74F2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8" name="Text Box 295">
          <a:extLst>
            <a:ext uri="{FF2B5EF4-FFF2-40B4-BE49-F238E27FC236}">
              <a16:creationId xmlns:a16="http://schemas.microsoft.com/office/drawing/2014/main" id="{4A16252D-00DD-4593-BA7E-ADFA32E2A23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9" name="Text Box 323">
          <a:extLst>
            <a:ext uri="{FF2B5EF4-FFF2-40B4-BE49-F238E27FC236}">
              <a16:creationId xmlns:a16="http://schemas.microsoft.com/office/drawing/2014/main" id="{398AFA94-A25A-481E-9796-2F3C412B216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0" name="Text Box 329">
          <a:extLst>
            <a:ext uri="{FF2B5EF4-FFF2-40B4-BE49-F238E27FC236}">
              <a16:creationId xmlns:a16="http://schemas.microsoft.com/office/drawing/2014/main" id="{BB69B953-4057-42C3-A416-F7AD4101225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1" name="Text Box 539">
          <a:extLst>
            <a:ext uri="{FF2B5EF4-FFF2-40B4-BE49-F238E27FC236}">
              <a16:creationId xmlns:a16="http://schemas.microsoft.com/office/drawing/2014/main" id="{02EDC522-AAE7-4F1B-8A02-9D9885B59DB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2" name="Text Box 545">
          <a:extLst>
            <a:ext uri="{FF2B5EF4-FFF2-40B4-BE49-F238E27FC236}">
              <a16:creationId xmlns:a16="http://schemas.microsoft.com/office/drawing/2014/main" id="{94548816-56AE-42A2-BC00-385BFF192BD3}"/>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3" name="Text Box 551">
          <a:extLst>
            <a:ext uri="{FF2B5EF4-FFF2-40B4-BE49-F238E27FC236}">
              <a16:creationId xmlns:a16="http://schemas.microsoft.com/office/drawing/2014/main" id="{BA2B95DD-77A8-4C1E-85A8-FC81EB37AB08}"/>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4" name="Text Box 557">
          <a:extLst>
            <a:ext uri="{FF2B5EF4-FFF2-40B4-BE49-F238E27FC236}">
              <a16:creationId xmlns:a16="http://schemas.microsoft.com/office/drawing/2014/main" id="{51918F93-9E7F-46FF-A86A-203C7EA5502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5" name="Text Box 563">
          <a:extLst>
            <a:ext uri="{FF2B5EF4-FFF2-40B4-BE49-F238E27FC236}">
              <a16:creationId xmlns:a16="http://schemas.microsoft.com/office/drawing/2014/main" id="{38FD1BF3-2C92-4C22-9A43-2CB36FF07250}"/>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6" name="Text Box 569">
          <a:extLst>
            <a:ext uri="{FF2B5EF4-FFF2-40B4-BE49-F238E27FC236}">
              <a16:creationId xmlns:a16="http://schemas.microsoft.com/office/drawing/2014/main" id="{587001E0-61E4-49B7-9525-FB2235CB5AF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7" name="Text Box 783">
          <a:extLst>
            <a:ext uri="{FF2B5EF4-FFF2-40B4-BE49-F238E27FC236}">
              <a16:creationId xmlns:a16="http://schemas.microsoft.com/office/drawing/2014/main" id="{825F0BB4-FA95-4387-B7BF-B5EF22FB45D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8" name="Text Box 789">
          <a:extLst>
            <a:ext uri="{FF2B5EF4-FFF2-40B4-BE49-F238E27FC236}">
              <a16:creationId xmlns:a16="http://schemas.microsoft.com/office/drawing/2014/main" id="{AA0D496F-8E57-486A-A599-D1A259A6681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9" name="Text Box 795">
          <a:extLst>
            <a:ext uri="{FF2B5EF4-FFF2-40B4-BE49-F238E27FC236}">
              <a16:creationId xmlns:a16="http://schemas.microsoft.com/office/drawing/2014/main" id="{40228397-A9ED-43C3-A3A5-75E5596130B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0" name="Text Box 801">
          <a:extLst>
            <a:ext uri="{FF2B5EF4-FFF2-40B4-BE49-F238E27FC236}">
              <a16:creationId xmlns:a16="http://schemas.microsoft.com/office/drawing/2014/main" id="{E5C37520-BC40-41D3-A81E-9C031882596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1" name="Text Box 807">
          <a:extLst>
            <a:ext uri="{FF2B5EF4-FFF2-40B4-BE49-F238E27FC236}">
              <a16:creationId xmlns:a16="http://schemas.microsoft.com/office/drawing/2014/main" id="{F2764D45-8DD5-404C-9352-68EAE786C7C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2" name="Text Box 813">
          <a:extLst>
            <a:ext uri="{FF2B5EF4-FFF2-40B4-BE49-F238E27FC236}">
              <a16:creationId xmlns:a16="http://schemas.microsoft.com/office/drawing/2014/main" id="{6CE5880D-5C9E-4FE7-878E-EA27DCEAF3B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3" name="Text Box 819">
          <a:extLst>
            <a:ext uri="{FF2B5EF4-FFF2-40B4-BE49-F238E27FC236}">
              <a16:creationId xmlns:a16="http://schemas.microsoft.com/office/drawing/2014/main" id="{6F68FD94-2E96-4F7E-BA0F-AA2D5B833BA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4" name="Text Box 825">
          <a:extLst>
            <a:ext uri="{FF2B5EF4-FFF2-40B4-BE49-F238E27FC236}">
              <a16:creationId xmlns:a16="http://schemas.microsoft.com/office/drawing/2014/main" id="{BD31A413-101A-4280-9D45-1632529EDAF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5" name="Text Box 831">
          <a:extLst>
            <a:ext uri="{FF2B5EF4-FFF2-40B4-BE49-F238E27FC236}">
              <a16:creationId xmlns:a16="http://schemas.microsoft.com/office/drawing/2014/main" id="{1680AFA9-0274-48FD-B0EF-76E9495062D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6" name="Text Box 837">
          <a:extLst>
            <a:ext uri="{FF2B5EF4-FFF2-40B4-BE49-F238E27FC236}">
              <a16:creationId xmlns:a16="http://schemas.microsoft.com/office/drawing/2014/main" id="{D6AC1754-ECD6-49F2-85FC-F206FAD7EE5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7" name="Text Box 843">
          <a:extLst>
            <a:ext uri="{FF2B5EF4-FFF2-40B4-BE49-F238E27FC236}">
              <a16:creationId xmlns:a16="http://schemas.microsoft.com/office/drawing/2014/main" id="{D1891076-17CC-402D-952E-9BD67DA11E52}"/>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8" name="Text Box 849">
          <a:extLst>
            <a:ext uri="{FF2B5EF4-FFF2-40B4-BE49-F238E27FC236}">
              <a16:creationId xmlns:a16="http://schemas.microsoft.com/office/drawing/2014/main" id="{3B18F25F-C0E4-4528-A28C-475AF1378FC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5</xdr:row>
      <xdr:rowOff>0</xdr:rowOff>
    </xdr:from>
    <xdr:to>
      <xdr:col>6</xdr:col>
      <xdr:colOff>0</xdr:colOff>
      <xdr:row>7</xdr:row>
      <xdr:rowOff>0</xdr:rowOff>
    </xdr:to>
    <xdr:sp macro="" textlink="">
      <xdr:nvSpPr>
        <xdr:cNvPr id="2" name="Line 1">
          <a:extLst>
            <a:ext uri="{FF2B5EF4-FFF2-40B4-BE49-F238E27FC236}">
              <a16:creationId xmlns:a16="http://schemas.microsoft.com/office/drawing/2014/main" id="{856D4D0C-B745-4964-BC91-717A9EB5946F}"/>
            </a:ext>
          </a:extLst>
        </xdr:cNvPr>
        <xdr:cNvSpPr>
          <a:spLocks noChangeShapeType="1"/>
        </xdr:cNvSpPr>
      </xdr:nvSpPr>
      <xdr:spPr bwMode="auto">
        <a:xfrm>
          <a:off x="695325" y="904875"/>
          <a:ext cx="27622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495300</xdr:rowOff>
    </xdr:from>
    <xdr:to>
      <xdr:col>6</xdr:col>
      <xdr:colOff>0</xdr:colOff>
      <xdr:row>9</xdr:row>
      <xdr:rowOff>0</xdr:rowOff>
    </xdr:to>
    <xdr:sp macro="" textlink="">
      <xdr:nvSpPr>
        <xdr:cNvPr id="3" name="Line 2">
          <a:extLst>
            <a:ext uri="{FF2B5EF4-FFF2-40B4-BE49-F238E27FC236}">
              <a16:creationId xmlns:a16="http://schemas.microsoft.com/office/drawing/2014/main" id="{DECD1D45-B52E-4BE7-9E99-92E1F32E8FDB}"/>
            </a:ext>
          </a:extLst>
        </xdr:cNvPr>
        <xdr:cNvSpPr>
          <a:spLocks noChangeShapeType="1"/>
        </xdr:cNvSpPr>
      </xdr:nvSpPr>
      <xdr:spPr bwMode="auto">
        <a:xfrm>
          <a:off x="695325" y="904875"/>
          <a:ext cx="27622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B0B845D5-D36E-43CE-8EBF-0815A6BA07E4}"/>
            </a:ext>
          </a:extLst>
        </xdr:cNvPr>
        <xdr:cNvSpPr>
          <a:spLocks noChangeShapeType="1"/>
        </xdr:cNvSpPr>
      </xdr:nvSpPr>
      <xdr:spPr bwMode="auto">
        <a:xfrm>
          <a:off x="0" y="619125"/>
          <a:ext cx="54292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2</xdr:col>
      <xdr:colOff>1952625</xdr:colOff>
      <xdr:row>7</xdr:row>
      <xdr:rowOff>666750</xdr:rowOff>
    </xdr:to>
    <xdr:sp macro="" textlink="">
      <xdr:nvSpPr>
        <xdr:cNvPr id="3" name="Line 2">
          <a:extLst>
            <a:ext uri="{FF2B5EF4-FFF2-40B4-BE49-F238E27FC236}">
              <a16:creationId xmlns:a16="http://schemas.microsoft.com/office/drawing/2014/main" id="{F0C3C2F8-52A0-40BB-A1EF-4C64FA5AF7C7}"/>
            </a:ext>
          </a:extLst>
        </xdr:cNvPr>
        <xdr:cNvSpPr>
          <a:spLocks noChangeShapeType="1"/>
        </xdr:cNvSpPr>
      </xdr:nvSpPr>
      <xdr:spPr bwMode="auto">
        <a:xfrm>
          <a:off x="9525" y="638175"/>
          <a:ext cx="1152525" cy="1123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14</xdr:row>
      <xdr:rowOff>0</xdr:rowOff>
    </xdr:to>
    <xdr:sp macro="" textlink="">
      <xdr:nvSpPr>
        <xdr:cNvPr id="2" name="Line 1">
          <a:extLst>
            <a:ext uri="{FF2B5EF4-FFF2-40B4-BE49-F238E27FC236}">
              <a16:creationId xmlns:a16="http://schemas.microsoft.com/office/drawing/2014/main" id="{AEDDACFF-A64C-484B-A73A-E533BD7887AD}"/>
            </a:ext>
          </a:extLst>
        </xdr:cNvPr>
        <xdr:cNvSpPr>
          <a:spLocks noChangeShapeType="1"/>
        </xdr:cNvSpPr>
      </xdr:nvSpPr>
      <xdr:spPr bwMode="auto">
        <a:xfrm>
          <a:off x="685800" y="400050"/>
          <a:ext cx="533400" cy="2724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4</xdr:row>
      <xdr:rowOff>76200</xdr:rowOff>
    </xdr:from>
    <xdr:to>
      <xdr:col>2</xdr:col>
      <xdr:colOff>9525</xdr:colOff>
      <xdr:row>7</xdr:row>
      <xdr:rowOff>85725</xdr:rowOff>
    </xdr:to>
    <xdr:sp macro="" textlink="">
      <xdr:nvSpPr>
        <xdr:cNvPr id="2" name="Line 1">
          <a:extLst>
            <a:ext uri="{FF2B5EF4-FFF2-40B4-BE49-F238E27FC236}">
              <a16:creationId xmlns:a16="http://schemas.microsoft.com/office/drawing/2014/main" id="{88FA4B59-5BCB-4E22-9EBB-8E9508779B65}"/>
            </a:ext>
          </a:extLst>
        </xdr:cNvPr>
        <xdr:cNvSpPr>
          <a:spLocks noChangeShapeType="1"/>
        </xdr:cNvSpPr>
      </xdr:nvSpPr>
      <xdr:spPr bwMode="auto">
        <a:xfrm>
          <a:off x="219075" y="638175"/>
          <a:ext cx="3524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19050</xdr:rowOff>
    </xdr:from>
    <xdr:to>
      <xdr:col>3</xdr:col>
      <xdr:colOff>0</xdr:colOff>
      <xdr:row>13</xdr:row>
      <xdr:rowOff>0</xdr:rowOff>
    </xdr:to>
    <xdr:sp macro="" textlink="">
      <xdr:nvSpPr>
        <xdr:cNvPr id="3" name="Line 2">
          <a:extLst>
            <a:ext uri="{FF2B5EF4-FFF2-40B4-BE49-F238E27FC236}">
              <a16:creationId xmlns:a16="http://schemas.microsoft.com/office/drawing/2014/main" id="{7CC786C5-4D0B-4BF0-A9AD-4AF67901BA6E}"/>
            </a:ext>
          </a:extLst>
        </xdr:cNvPr>
        <xdr:cNvSpPr>
          <a:spLocks noChangeShapeType="1"/>
        </xdr:cNvSpPr>
      </xdr:nvSpPr>
      <xdr:spPr bwMode="auto">
        <a:xfrm>
          <a:off x="561975" y="1000125"/>
          <a:ext cx="34290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1</xdr:col>
      <xdr:colOff>600075</xdr:colOff>
      <xdr:row>9</xdr:row>
      <xdr:rowOff>371475</xdr:rowOff>
    </xdr:to>
    <xdr:sp macro="" textlink="">
      <xdr:nvSpPr>
        <xdr:cNvPr id="4" name="Line 5">
          <a:extLst>
            <a:ext uri="{FF2B5EF4-FFF2-40B4-BE49-F238E27FC236}">
              <a16:creationId xmlns:a16="http://schemas.microsoft.com/office/drawing/2014/main" id="{E5CBEABC-9C5B-4C8D-B311-3529639DCAF3}"/>
            </a:ext>
          </a:extLst>
        </xdr:cNvPr>
        <xdr:cNvSpPr>
          <a:spLocks noChangeShapeType="1"/>
        </xdr:cNvSpPr>
      </xdr:nvSpPr>
      <xdr:spPr bwMode="auto">
        <a:xfrm>
          <a:off x="161925" y="561975"/>
          <a:ext cx="400050"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600075</xdr:colOff>
      <xdr:row>10</xdr:row>
      <xdr:rowOff>0</xdr:rowOff>
    </xdr:from>
    <xdr:to>
      <xdr:col>2</xdr:col>
      <xdr:colOff>0</xdr:colOff>
      <xdr:row>12</xdr:row>
      <xdr:rowOff>457200</xdr:rowOff>
    </xdr:to>
    <xdr:sp macro="" textlink="">
      <xdr:nvSpPr>
        <xdr:cNvPr id="5" name="Line 7">
          <a:extLst>
            <a:ext uri="{FF2B5EF4-FFF2-40B4-BE49-F238E27FC236}">
              <a16:creationId xmlns:a16="http://schemas.microsoft.com/office/drawing/2014/main" id="{927D8E5F-5190-4A27-BFAD-B1138432E3C4}"/>
            </a:ext>
          </a:extLst>
        </xdr:cNvPr>
        <xdr:cNvSpPr>
          <a:spLocks noChangeShapeType="1"/>
        </xdr:cNvSpPr>
      </xdr:nvSpPr>
      <xdr:spPr bwMode="auto">
        <a:xfrm>
          <a:off x="561975" y="1409700"/>
          <a:ext cx="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4</xdr:col>
      <xdr:colOff>0</xdr:colOff>
      <xdr:row>13</xdr:row>
      <xdr:rowOff>676275</xdr:rowOff>
    </xdr:to>
    <xdr:sp macro="" textlink="">
      <xdr:nvSpPr>
        <xdr:cNvPr id="2" name="Line 8">
          <a:extLst>
            <a:ext uri="{FF2B5EF4-FFF2-40B4-BE49-F238E27FC236}">
              <a16:creationId xmlns:a16="http://schemas.microsoft.com/office/drawing/2014/main" id="{45BCF84A-8B9F-4C84-A5CD-E384B27466A6}"/>
            </a:ext>
          </a:extLst>
        </xdr:cNvPr>
        <xdr:cNvSpPr>
          <a:spLocks noChangeShapeType="1"/>
        </xdr:cNvSpPr>
      </xdr:nvSpPr>
      <xdr:spPr bwMode="auto">
        <a:xfrm>
          <a:off x="0" y="704850"/>
          <a:ext cx="1009650" cy="2143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9525</xdr:rowOff>
    </xdr:from>
    <xdr:to>
      <xdr:col>2</xdr:col>
      <xdr:colOff>9525</xdr:colOff>
      <xdr:row>14</xdr:row>
      <xdr:rowOff>0</xdr:rowOff>
    </xdr:to>
    <xdr:sp macro="" textlink="">
      <xdr:nvSpPr>
        <xdr:cNvPr id="3" name="Line 9">
          <a:extLst>
            <a:ext uri="{FF2B5EF4-FFF2-40B4-BE49-F238E27FC236}">
              <a16:creationId xmlns:a16="http://schemas.microsoft.com/office/drawing/2014/main" id="{185DD7FC-1383-4BC5-B400-9626EADF092D}"/>
            </a:ext>
          </a:extLst>
        </xdr:cNvPr>
        <xdr:cNvSpPr>
          <a:spLocks noChangeShapeType="1"/>
        </xdr:cNvSpPr>
      </xdr:nvSpPr>
      <xdr:spPr bwMode="auto">
        <a:xfrm>
          <a:off x="0" y="714375"/>
          <a:ext cx="619125" cy="2133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0.32.64.83/03.&#26053;&#23458;&#20108;&#35506;&#12501;&#12457;&#12523;&#12480;/5-3.&#35519;&#26619;&#12539;&#22577;&#21578;/02&#36939;&#36664;&#35201;&#35239;&#9711;/R06&#24180;&#29256;/&#9314;&#25903;&#23616;&#12424;&#12426;&#22577;&#21578;/&#12304;&#23721;&#25163;&#36939;&#36664;&#25903;&#23616;&#65306;&#20462;&#27491;&#29256;&#12305;&#65288;&#20196;&#21644;&#65302;&#24180;&#24230;&#65289;20240901_&#8546;-6(8)(9)(10)(11)&#19968;&#33324;&#20055;&#29992;&#26053;&#23458;&#33258;&#21205;&#36554;&#36939;&#36865;&#20107;&#26989;&#36664;&#36865;&#23455;&#32318;&#12539;&#25512;&#31227;&#12539;&#36554;&#20001;&#25968;&#12539;&#20107;&#26989;&#32773;&#25968;_20250831&#21066;&#38500;%20&#12398;&#12467;&#12500;&#12540;.xlsx" TargetMode="External" Type="http://schemas.openxmlformats.org/officeDocument/2006/relationships/externalLinkPath"/><Relationship Id="rId2" Target="file://///10.32.64.83/03.&#26053;&#23458;&#20108;&#35506;&#12501;&#12457;&#12523;&#12480;/5-3.&#35519;&#26619;&#12539;&#22577;&#21578;/02&#36939;&#36664;&#35201;&#35239;&#9711;/R06&#24180;&#29256;/&#9314;&#25903;&#23616;&#12424;&#12426;&#22577;&#21578;/&#12304;&#23721;&#25163;&#36939;&#36664;&#25903;&#23616;&#65306;&#20462;&#27491;&#29256;&#12305;&#65288;&#20196;&#21644;&#65302;&#24180;&#24230;&#65289;20240901_&#8546;-6(8)(9)(10)(11)&#19968;&#33324;&#20055;&#29992;&#26053;&#23458;&#33258;&#21205;&#36554;&#36939;&#36865;&#20107;&#26989;&#36664;&#36865;&#23455;&#32318;&#12539;&#25512;&#31227;&#12539;&#36554;&#20001;&#25968;&#12539;&#20107;&#26989;&#32773;&#25968;_20250831&#21066;&#38500;%20&#12398;&#12467;&#12500;&#1254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32.64.83/03.&#26053;&#23458;&#20108;&#35506;&#12501;&#12457;&#12523;&#12480;/5-3.&#35519;&#26619;&#12539;&#22577;&#21578;/02&#36939;&#36664;&#35201;&#35239;&#9711;/R06&#24180;&#29256;/&#9314;&#25903;&#23616;&#12424;&#12426;&#22577;&#21578;/&#12304;&#38738;&#26862;&#36939;&#36664;&#25903;&#23616;&#12305;&#65288;&#20196;&#21644;&#65302;&#24180;&#24230;&#65289;20240901_&#8546;-6(8)(9)(10)(11)&#19968;&#33324;&#20055;&#29992;&#26053;&#23458;&#33258;&#21205;&#36554;&#36939;&#36865;&#20107;&#26989;&#36664;&#36865;&#23455;&#32318;&#12539;&#25512;&#31227;&#12539;&#36554;&#20001;&#25968;&#12539;&#20107;&#26989;&#32773;&#25968;_20250831&#21066;&#38500;%20-%20%20-%20-%20_%20&#12398;&#12467;&#12500;&#12540;.xlsx" TargetMode="External" Type="http://schemas.openxmlformats.org/officeDocument/2006/relationships/externalLinkPath"/><Relationship Id="rId2" Target="file://///10.32.64.83/03.&#26053;&#23458;&#20108;&#35506;&#12501;&#12457;&#12523;&#12480;/5-3.&#35519;&#26619;&#12539;&#22577;&#21578;/02&#36939;&#36664;&#35201;&#35239;&#9711;/R06&#24180;&#29256;/&#9314;&#25903;&#23616;&#12424;&#12426;&#22577;&#21578;/&#12304;&#38738;&#26862;&#36939;&#36664;&#25903;&#23616;&#12305;&#65288;&#20196;&#21644;&#65302;&#24180;&#24230;&#65289;20240901_&#8546;-6(8)(9)(10)(11)&#19968;&#33324;&#20055;&#29992;&#26053;&#23458;&#33258;&#21205;&#36554;&#36939;&#36865;&#20107;&#26989;&#36664;&#36865;&#23455;&#32318;&#12539;&#25512;&#31227;&#12539;&#36554;&#20001;&#25968;&#12539;&#20107;&#26989;&#32773;&#25968;_20250831&#21066;&#38500;%20-%20%20-%20-%20_%20&#12398;&#12467;&#12500;&#1254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001.(&#20849;&#26377;)&#26481;&#21271;&#36939;&#36664;&#23616;&#20849;&#29992;/01.&#32207;&#21209;&#37096;_1&#24180;&#26410;&#28288;&#65288;&#20316;&#26989;&#32066;&#20102;&#24460;&#24259;&#26820;&#65289;/05.&#24195;&#22577;&#23550;&#31574;&#23448;/04.&#36939;&#36664;&#35201;&#35239;/02_&#20316;&#26989;&#28168;&#12415;&#12501;&#12449;&#12452;&#12523;&#65288;&#65330;&#65301;&#24180;&#24230;&#29256;&#65289;/6.&#25216;&#23433;&#37096;&#65288;&#28168;&#65289;/&#65288;&#28168;&#65289;&#12295;20221031_74-76_&#8546;-13&#12539;14&#33258;&#21205;&#36554;&#20107;&#25925;&#12539;&#33258;&#21205;&#36554;&#20107;&#25925;&#23550;&#31574;&#12398;&#29694;&#27841;_20230930&#21066;&#3850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9992;/20241108_&#8546;-13&#12539;14&#33258;&#21205;&#36554;&#20107;&#25925;&#12539;&#33258;&#21205;&#36554;&#20107;&#25925;&#23550;&#31574;&#12398;&#29694;&#27841;&#65288;&#28168;&#65289;_20250930&#21066;&#38500;.xlsx" TargetMode="External" Type="http://schemas.openxmlformats.org/officeDocument/2006/relationships/externalLinkPath"/><Relationship Id="rId2" Target="file://///Up-ths-fs01s2/&#20849;&#26377;/&#26481;&#21271;&#36939;&#36664;&#23616;/!%2001.(&#20849;&#26377;)&#26481;&#21271;&#36939;&#36664;&#23616;&#20849;&#29992;/01.&#32207;&#21209;&#37096;_1&#24180;&#26410;&#28288;&#65288;&#20316;&#26989;&#32066;&#20102;&#24460;&#24259;&#26820;&#65289;/05.&#24195;&#22577;&#23550;&#31574;&#23448;/04.&#36939;&#36664;&#35201;&#35239;_&#65299;&#26376;&#26411;&#24259;&#26820;/02_&#20316;&#26989;&#28168;&#12415;&#12501;&#12449;&#12452;&#12523;&#65288;&#65330;6&#24180;&#24230;&#29256;&#65289;/&#20316;&#26989;&#12501;&#12457;&#12523;&#12480;/Excel&#29256;&#65288;R6)/&#9313;&#26989;&#21209;&#12398;&#27010;&#35201;&#65293;&#65298;/&#20316;&#26989;&#29992;/20241108_&#8546;-13&#12539;14&#33258;&#21205;&#36554;&#20107;&#25925;&#12539;&#33258;&#21205;&#36554;&#20107;&#25925;&#23550;&#31574;&#12398;&#29694;&#27841;&#65288;&#28168;&#65289;_20250930&#21066;&#3850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26481;&#21271;&#36939;&#36664;&#23616;/!%2001.(&#20849;&#26377;)&#26481;&#21271;&#36939;&#36664;&#23616;&#20849;&#29992;/01.&#32207;&#21209;&#37096;_1&#24180;&#26410;&#28288;&#65288;&#20316;&#26989;&#32066;&#20102;&#24460;&#24259;&#26820;&#65289;/05.&#24195;&#22577;&#23550;&#31574;&#23448;/04.&#36939;&#36664;&#35201;&#35239;_&#65299;&#26376;&#26411;&#24259;&#26820;/02_&#20316;&#26989;&#28168;&#12501;&#12449;&#12452;&#12523;&#65288;&#65330;7&#24180;&#24230;&#29256;&#65289;/6_&#33258;&#21205;&#36554;&#25216;&#34899;&#23433;&#20840;&#37096;/&#12304;&#26356;&#26032;&#28168;&#12305;20251112_62-66_&#8546;-9&#33258;&#21205;&#36554;&#30331;&#37682;&#12398;&#29694;&#27841;2_20260930&#21066;&#38500;.xlsx" TargetMode="External" Type="http://schemas.openxmlformats.org/officeDocument/2006/relationships/externalLinkPath"/><Relationship Id="rId2" Target="file://///Up-ths-fs01s2/&#20849;&#26377;/&#26481;&#21271;&#36939;&#36664;&#23616;/!%2001.(&#20849;&#26377;)&#26481;&#21271;&#36939;&#36664;&#23616;&#20849;&#29992;/01.&#32207;&#21209;&#37096;_1&#24180;&#26410;&#28288;&#65288;&#20316;&#26989;&#32066;&#20102;&#24460;&#24259;&#26820;&#65289;/05.&#24195;&#22577;&#23550;&#31574;&#23448;/04.&#36939;&#36664;&#35201;&#35239;_&#65299;&#26376;&#26411;&#24259;&#26820;/02_&#20316;&#26989;&#28168;&#12501;&#12449;&#12452;&#12523;&#65288;&#65330;7&#24180;&#24230;&#29256;&#65289;/6_&#33258;&#21205;&#36554;&#25216;&#34899;&#23433;&#20840;&#37096;/&#12304;&#26356;&#26032;&#28168;&#12305;20251112_62-66_&#8546;-9&#33258;&#21205;&#36554;&#30331;&#37682;&#12398;&#29694;&#27841;2_20260930&#21066;&#3850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26481;&#21271;&#36939;&#36664;&#23616;/!%2001.(&#20849;&#26377;)&#26481;&#21271;&#36939;&#36664;&#23616;&#20849;&#29992;/01.&#32207;&#21209;&#37096;_1&#24180;&#26410;&#28288;&#65288;&#20316;&#26989;&#32066;&#20102;&#24460;&#24259;&#26820;&#65289;/05.&#24195;&#22577;&#23550;&#31574;&#23448;/04.&#36939;&#36664;&#35201;&#35239;_&#65299;&#26376;&#26411;&#24259;&#26820;/02_&#20316;&#26989;&#28168;&#12501;&#12449;&#12452;&#12523;&#65288;&#65330;7&#24180;&#24230;&#29256;&#65289;/6_&#33258;&#21205;&#36554;&#25216;&#34899;&#23433;&#20840;&#37096;/&#12304;&#26356;&#26032;&#28168;&#12305;20251112_74-76_&#8546;-11&#12539;12&#33258;&#21205;&#36554;&#20107;&#25925;&#12539;&#33258;&#21205;&#36554;&#20107;&#25925;&#23550;&#31574;&#12398;&#29694;&#27841;_20260331&#21066;&#38500;.xlsx" TargetMode="External" Type="http://schemas.openxmlformats.org/officeDocument/2006/relationships/externalLinkPath"/><Relationship Id="rId2" Target="file://///Up-ths-fs01s2/&#20849;&#26377;/&#26481;&#21271;&#36939;&#36664;&#23616;/!%2001.(&#20849;&#26377;)&#26481;&#21271;&#36939;&#36664;&#23616;&#20849;&#29992;/01.&#32207;&#21209;&#37096;_1&#24180;&#26410;&#28288;&#65288;&#20316;&#26989;&#32066;&#20102;&#24460;&#24259;&#26820;&#65289;/05.&#24195;&#22577;&#23550;&#31574;&#23448;/04.&#36939;&#36664;&#35201;&#35239;_&#65299;&#26376;&#26411;&#24259;&#26820;/02_&#20316;&#26989;&#28168;&#12501;&#12449;&#12452;&#12523;&#65288;&#65330;7&#24180;&#24230;&#29256;&#65289;/6_&#33258;&#21205;&#36554;&#25216;&#34899;&#23433;&#20840;&#37096;/&#12304;&#26356;&#26032;&#28168;&#12305;20251112_74-76_&#8546;-11&#12539;12&#33258;&#21205;&#36554;&#20107;&#25925;&#12539;&#33258;&#21205;&#36554;&#20107;&#25925;&#23550;&#31574;&#12398;&#29694;&#27841;_20260331&#21066;&#3850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輸送実績"/>
      <sheetName val="輸送実績 (2)"/>
      <sheetName val="輸送実績の推移"/>
      <sheetName val="事業者数・車両数推移"/>
      <sheetName val="規模別事業者数"/>
      <sheetName val="Sheet1"/>
      <sheetName val="Sheet2"/>
      <sheetName val="Sheet3"/>
    </sheetNames>
    <sheetDataSet>
      <sheetData sheetId="0">
        <row r="14">
          <cell r="E14">
            <v>135332</v>
          </cell>
        </row>
        <row r="15">
          <cell r="E15">
            <v>18917</v>
          </cell>
        </row>
        <row r="16">
          <cell r="E16">
            <v>226043</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輸送実績"/>
      <sheetName val="輸送実績 (2)"/>
      <sheetName val="輸送実績の推移"/>
      <sheetName val="事業者数・車両数推移"/>
      <sheetName val="規模別事業者数"/>
      <sheetName val="Sheet1"/>
      <sheetName val="Sheet2"/>
      <sheetName val="Sheet3"/>
    </sheetNames>
    <sheetDataSet>
      <sheetData sheetId="0">
        <row r="13">
          <cell r="I13">
            <v>80745.506607000003</v>
          </cell>
        </row>
      </sheetData>
      <sheetData sheetId="1">
        <row r="13">
          <cell r="E13">
            <v>7855.9</v>
          </cell>
          <cell r="F13">
            <v>10217602</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
      <sheetName val="142"/>
      <sheetName val="143"/>
      <sheetName val="144"/>
      <sheetName val="145"/>
      <sheetName val="146"/>
    </sheetNames>
    <sheetDataSet>
      <sheetData sheetId="0"/>
      <sheetData sheetId="1">
        <row r="13">
          <cell r="AF13" t="str">
            <v>平成28年</v>
          </cell>
          <cell r="AG13" t="str">
            <v>平成29年</v>
          </cell>
          <cell r="AH13" t="str">
            <v>平成30年</v>
          </cell>
          <cell r="AI13" t="str">
            <v>平成31年</v>
          </cell>
          <cell r="AJ13" t="str">
            <v>令和2年</v>
          </cell>
          <cell r="AK13" t="str">
            <v>令和3年</v>
          </cell>
          <cell r="AL13" t="str">
            <v>令和4年</v>
          </cell>
        </row>
        <row r="14">
          <cell r="Y14" t="str">
            <v>バス</v>
          </cell>
          <cell r="AF14">
            <v>162</v>
          </cell>
          <cell r="AG14">
            <v>184</v>
          </cell>
          <cell r="AH14">
            <v>224</v>
          </cell>
          <cell r="AI14">
            <v>175</v>
          </cell>
          <cell r="AJ14">
            <v>161</v>
          </cell>
          <cell r="AK14">
            <v>151</v>
          </cell>
          <cell r="AL14">
            <v>133</v>
          </cell>
        </row>
        <row r="15">
          <cell r="Y15" t="str">
            <v>ハイタク</v>
          </cell>
          <cell r="AF15">
            <v>21</v>
          </cell>
          <cell r="AG15">
            <v>27</v>
          </cell>
          <cell r="AH15">
            <v>23</v>
          </cell>
          <cell r="AI15">
            <v>35</v>
          </cell>
          <cell r="AJ15">
            <v>21</v>
          </cell>
          <cell r="AK15">
            <v>19</v>
          </cell>
          <cell r="AL15">
            <v>15</v>
          </cell>
        </row>
        <row r="16">
          <cell r="Y16" t="str">
            <v>トラック</v>
          </cell>
          <cell r="AF16">
            <v>208</v>
          </cell>
          <cell r="AG16">
            <v>226</v>
          </cell>
          <cell r="AH16">
            <v>247</v>
          </cell>
          <cell r="AI16">
            <v>211</v>
          </cell>
          <cell r="AJ16">
            <v>201</v>
          </cell>
          <cell r="AK16">
            <v>233</v>
          </cell>
          <cell r="AL16">
            <v>253</v>
          </cell>
        </row>
        <row r="37">
          <cell r="AD37" t="str">
            <v>平成28年</v>
          </cell>
          <cell r="AE37" t="str">
            <v>平成29年</v>
          </cell>
          <cell r="AF37" t="str">
            <v>平成30年</v>
          </cell>
          <cell r="AG37" t="str">
            <v>平成31年</v>
          </cell>
          <cell r="AH37" t="str">
            <v>令和２年</v>
          </cell>
          <cell r="AI37" t="str">
            <v>令和３年</v>
          </cell>
          <cell r="AJ37" t="str">
            <v>令和４年</v>
          </cell>
        </row>
        <row r="38">
          <cell r="X38" t="str">
            <v>青森</v>
          </cell>
          <cell r="AD38">
            <v>2.8</v>
          </cell>
          <cell r="AE38">
            <v>2.3404904853973743</v>
          </cell>
          <cell r="AF38">
            <v>2.489457907839252</v>
          </cell>
          <cell r="AG38">
            <v>2.2814844859054957</v>
          </cell>
          <cell r="AH38">
            <v>2.346819039844906</v>
          </cell>
          <cell r="AI38">
            <v>2.0487604998975617</v>
          </cell>
          <cell r="AJ38">
            <v>2.2164948453608244</v>
          </cell>
        </row>
        <row r="39">
          <cell r="X39" t="str">
            <v>岩手</v>
          </cell>
          <cell r="AD39">
            <v>3.1</v>
          </cell>
          <cell r="AE39">
            <v>2.8627940870289401</v>
          </cell>
          <cell r="AF39">
            <v>3.5907577019150709</v>
          </cell>
          <cell r="AG39">
            <v>1.7711100692816586</v>
          </cell>
          <cell r="AH39">
            <v>1.6802310317668678</v>
          </cell>
          <cell r="AI39">
            <v>3.0311087476734913</v>
          </cell>
          <cell r="AJ39">
            <v>3.0213110331804693</v>
          </cell>
        </row>
        <row r="40">
          <cell r="X40" t="str">
            <v>宮城</v>
          </cell>
          <cell r="AD40">
            <v>3.8</v>
          </cell>
          <cell r="AE40">
            <v>4.0673874252125541</v>
          </cell>
          <cell r="AF40">
            <v>4.440059200789344</v>
          </cell>
          <cell r="AG40">
            <v>4.3331603528801246</v>
          </cell>
          <cell r="AH40">
            <v>4.182578650663757</v>
          </cell>
          <cell r="AI40">
            <v>3.91491582930967</v>
          </cell>
          <cell r="AJ40">
            <v>3.5247389325827916</v>
          </cell>
        </row>
        <row r="41">
          <cell r="X41" t="str">
            <v>秋田</v>
          </cell>
          <cell r="AD41">
            <v>2.8</v>
          </cell>
          <cell r="AE41">
            <v>3.7118868758285464</v>
          </cell>
          <cell r="AF41">
            <v>3.3708861882373813</v>
          </cell>
          <cell r="AG41">
            <v>3.5435861091424519</v>
          </cell>
          <cell r="AH41">
            <v>3.4050179211469538</v>
          </cell>
          <cell r="AI41">
            <v>3.8105606967882419</v>
          </cell>
          <cell r="AJ41">
            <v>3.6975411351451286</v>
          </cell>
        </row>
        <row r="42">
          <cell r="X42" t="str">
            <v>山形</v>
          </cell>
          <cell r="AD42">
            <v>2.2000000000000002</v>
          </cell>
          <cell r="AE42">
            <v>2.2864608851869996</v>
          </cell>
          <cell r="AF42">
            <v>3.1578947368421053</v>
          </cell>
          <cell r="AG42">
            <v>4.3082425621850104</v>
          </cell>
          <cell r="AH42">
            <v>2.7035883991479603</v>
          </cell>
          <cell r="AI42">
            <v>3.1935800851621359</v>
          </cell>
          <cell r="AJ42">
            <v>3.4716482063150935</v>
          </cell>
        </row>
        <row r="43">
          <cell r="X43" t="str">
            <v>福島</v>
          </cell>
          <cell r="AD43">
            <v>2.5</v>
          </cell>
          <cell r="AE43">
            <v>3.7863282848956201</v>
          </cell>
          <cell r="AF43">
            <v>4.2729336359994665</v>
          </cell>
          <cell r="AG43">
            <v>2.6744072274224586</v>
          </cell>
          <cell r="AH43">
            <v>2.3741381553271754</v>
          </cell>
          <cell r="AI43">
            <v>2.4363305613305615</v>
          </cell>
          <cell r="AJ43">
            <v>2.8574276505964051</v>
          </cell>
        </row>
      </sheetData>
      <sheetData sheetId="2">
        <row r="10">
          <cell r="L10" t="str">
            <v>事故件数</v>
          </cell>
          <cell r="M10" t="str">
            <v>死者数</v>
          </cell>
          <cell r="N10" t="str">
            <v>負傷者数</v>
          </cell>
        </row>
        <row r="11">
          <cell r="K11" t="str">
            <v>青森</v>
          </cell>
          <cell r="L11">
            <v>43</v>
          </cell>
          <cell r="M11">
            <v>4</v>
          </cell>
          <cell r="N11">
            <v>19</v>
          </cell>
        </row>
        <row r="12">
          <cell r="K12" t="str">
            <v>岩手</v>
          </cell>
          <cell r="L12">
            <v>56</v>
          </cell>
          <cell r="M12">
            <v>7</v>
          </cell>
          <cell r="N12">
            <v>30</v>
          </cell>
        </row>
        <row r="13">
          <cell r="K13" t="str">
            <v>宮城</v>
          </cell>
          <cell r="L13">
            <v>134</v>
          </cell>
          <cell r="M13">
            <v>6</v>
          </cell>
          <cell r="N13">
            <v>62</v>
          </cell>
        </row>
        <row r="14">
          <cell r="K14" t="str">
            <v>秋田</v>
          </cell>
          <cell r="L14">
            <v>40</v>
          </cell>
          <cell r="M14">
            <v>3</v>
          </cell>
          <cell r="N14">
            <v>12</v>
          </cell>
        </row>
        <row r="15">
          <cell r="K15" t="str">
            <v>山形</v>
          </cell>
          <cell r="L15">
            <v>42</v>
          </cell>
          <cell r="M15">
            <v>7</v>
          </cell>
          <cell r="N15">
            <v>19</v>
          </cell>
        </row>
        <row r="16">
          <cell r="K16" t="str">
            <v>福島</v>
          </cell>
          <cell r="L16">
            <v>86</v>
          </cell>
          <cell r="M16">
            <v>9</v>
          </cell>
          <cell r="N16">
            <v>33</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41"/>
      <sheetName val="142"/>
      <sheetName val="143"/>
      <sheetName val="144"/>
      <sheetName val="145"/>
      <sheetName val="146"/>
    </sheetNames>
    <sheetDataSet>
      <sheetData sheetId="0" refreshError="1"/>
      <sheetData sheetId="1">
        <row r="13">
          <cell r="AF13" t="str">
            <v>平成28年</v>
          </cell>
          <cell r="AG13" t="str">
            <v>平成29年</v>
          </cell>
          <cell r="AH13" t="str">
            <v>平成30年</v>
          </cell>
          <cell r="AI13" t="str">
            <v>平成31年</v>
          </cell>
          <cell r="AJ13" t="str">
            <v>令和2年</v>
          </cell>
          <cell r="AK13" t="str">
            <v>令和3年</v>
          </cell>
          <cell r="AL13" t="str">
            <v>令和4年</v>
          </cell>
          <cell r="AM13" t="str">
            <v>令和5年</v>
          </cell>
        </row>
        <row r="14">
          <cell r="Y14" t="str">
            <v>バス</v>
          </cell>
          <cell r="AF14">
            <v>162</v>
          </cell>
          <cell r="AG14">
            <v>184</v>
          </cell>
          <cell r="AH14">
            <v>224</v>
          </cell>
          <cell r="AI14">
            <v>175</v>
          </cell>
          <cell r="AJ14">
            <v>161</v>
          </cell>
          <cell r="AK14">
            <v>151</v>
          </cell>
          <cell r="AL14">
            <v>133</v>
          </cell>
          <cell r="AM14">
            <v>151</v>
          </cell>
        </row>
        <row r="15">
          <cell r="Y15" t="str">
            <v>ハイタク</v>
          </cell>
          <cell r="AF15">
            <v>21</v>
          </cell>
          <cell r="AG15">
            <v>27</v>
          </cell>
          <cell r="AH15">
            <v>23</v>
          </cell>
          <cell r="AI15">
            <v>35</v>
          </cell>
          <cell r="AJ15">
            <v>21</v>
          </cell>
          <cell r="AK15">
            <v>19</v>
          </cell>
          <cell r="AL15">
            <v>15</v>
          </cell>
          <cell r="AM15">
            <v>38</v>
          </cell>
        </row>
        <row r="16">
          <cell r="Y16" t="str">
            <v>トラック</v>
          </cell>
          <cell r="AF16">
            <v>208</v>
          </cell>
          <cell r="AG16">
            <v>226</v>
          </cell>
          <cell r="AH16">
            <v>247</v>
          </cell>
          <cell r="AI16">
            <v>211</v>
          </cell>
          <cell r="AJ16">
            <v>201</v>
          </cell>
          <cell r="AK16">
            <v>233</v>
          </cell>
          <cell r="AL16">
            <v>257</v>
          </cell>
          <cell r="AM16">
            <v>228</v>
          </cell>
        </row>
        <row r="37">
          <cell r="AE37" t="str">
            <v>平成29年</v>
          </cell>
          <cell r="AF37" t="str">
            <v>平成30年</v>
          </cell>
          <cell r="AG37" t="str">
            <v>平成31年</v>
          </cell>
          <cell r="AH37" t="str">
            <v>令和２年</v>
          </cell>
          <cell r="AI37" t="str">
            <v>令和３年</v>
          </cell>
          <cell r="AJ37" t="str">
            <v>令和４年</v>
          </cell>
          <cell r="AK37" t="str">
            <v>令和５年</v>
          </cell>
        </row>
        <row r="38">
          <cell r="X38" t="str">
            <v>青森</v>
          </cell>
          <cell r="AE38">
            <v>2.3404904853973743</v>
          </cell>
          <cell r="AF38">
            <v>2.489457907839252</v>
          </cell>
          <cell r="AG38">
            <v>2.2814844859054957</v>
          </cell>
          <cell r="AH38">
            <v>2.346819039844906</v>
          </cell>
          <cell r="AI38">
            <v>2.0487604998975617</v>
          </cell>
          <cell r="AJ38">
            <v>2.2164948453608244</v>
          </cell>
          <cell r="AK38">
            <v>2.7036863723808038</v>
          </cell>
        </row>
        <row r="39">
          <cell r="X39" t="str">
            <v>岩手</v>
          </cell>
          <cell r="AE39">
            <v>2.8627940870289401</v>
          </cell>
          <cell r="AF39">
            <v>3.5907577019150709</v>
          </cell>
          <cell r="AG39">
            <v>1.7711100692816586</v>
          </cell>
          <cell r="AH39">
            <v>1.6802310317668678</v>
          </cell>
          <cell r="AI39">
            <v>3.0311087476734913</v>
          </cell>
          <cell r="AJ39">
            <v>3.1292149986512001</v>
          </cell>
          <cell r="AK39">
            <v>2.7779290811046353</v>
          </cell>
        </row>
        <row r="40">
          <cell r="X40" t="str">
            <v>宮城</v>
          </cell>
          <cell r="AE40">
            <v>4.0673874252125541</v>
          </cell>
          <cell r="AF40">
            <v>4.440059200789344</v>
          </cell>
          <cell r="AG40">
            <v>4.3331603528801246</v>
          </cell>
          <cell r="AH40">
            <v>4.182578650663757</v>
          </cell>
          <cell r="AI40">
            <v>3.91491582930967</v>
          </cell>
          <cell r="AJ40">
            <v>3.5773469763526844</v>
          </cell>
          <cell r="AK40">
            <v>3.4011811854039231</v>
          </cell>
        </row>
        <row r="41">
          <cell r="X41" t="str">
            <v>秋田</v>
          </cell>
          <cell r="AE41">
            <v>3.7118868758285464</v>
          </cell>
          <cell r="AF41">
            <v>3.3708861882373813</v>
          </cell>
          <cell r="AG41">
            <v>3.5435861091424519</v>
          </cell>
          <cell r="AH41">
            <v>3.4050179211469538</v>
          </cell>
          <cell r="AI41">
            <v>3.8105606967882419</v>
          </cell>
          <cell r="AJ41">
            <v>3.6975411351451286</v>
          </cell>
          <cell r="AK41">
            <v>4.6537602382725236</v>
          </cell>
        </row>
        <row r="42">
          <cell r="X42" t="str">
            <v>山形</v>
          </cell>
          <cell r="AE42">
            <v>2.2864608851869996</v>
          </cell>
          <cell r="AF42">
            <v>3.1578947368421053</v>
          </cell>
          <cell r="AG42">
            <v>4.3082425621850104</v>
          </cell>
          <cell r="AH42">
            <v>2.7035883991479603</v>
          </cell>
          <cell r="AI42">
            <v>3.1935800851621359</v>
          </cell>
          <cell r="AJ42">
            <v>3.4716482063150935</v>
          </cell>
          <cell r="AK42">
            <v>3.7815126050420167</v>
          </cell>
        </row>
        <row r="43">
          <cell r="X43" t="str">
            <v>福島</v>
          </cell>
          <cell r="AE43">
            <v>3.7863282848956201</v>
          </cell>
          <cell r="AF43">
            <v>4.2729336359994665</v>
          </cell>
          <cell r="AG43">
            <v>2.6744072274224586</v>
          </cell>
          <cell r="AH43">
            <v>2.3741381553271754</v>
          </cell>
          <cell r="AI43">
            <v>2.4363305613305615</v>
          </cell>
          <cell r="AJ43">
            <v>2.8574276505964051</v>
          </cell>
          <cell r="AK43">
            <v>3.0328559393428813</v>
          </cell>
        </row>
      </sheetData>
      <sheetData sheetId="2">
        <row r="10">
          <cell r="L10" t="str">
            <v>事故件数</v>
          </cell>
          <cell r="M10" t="str">
            <v>死者数</v>
          </cell>
          <cell r="N10" t="str">
            <v>負傷者数</v>
          </cell>
        </row>
        <row r="11">
          <cell r="K11" t="str">
            <v>青森</v>
          </cell>
          <cell r="L11">
            <v>52</v>
          </cell>
          <cell r="M11">
            <v>8</v>
          </cell>
          <cell r="N11">
            <v>15</v>
          </cell>
        </row>
        <row r="12">
          <cell r="K12" t="str">
            <v>岩手</v>
          </cell>
          <cell r="L12">
            <v>51</v>
          </cell>
          <cell r="M12">
            <v>5</v>
          </cell>
          <cell r="N12">
            <v>22</v>
          </cell>
        </row>
        <row r="13">
          <cell r="K13" t="str">
            <v>宮城</v>
          </cell>
          <cell r="L13">
            <v>129</v>
          </cell>
          <cell r="M13">
            <v>12</v>
          </cell>
          <cell r="N13">
            <v>61</v>
          </cell>
        </row>
        <row r="14">
          <cell r="K14" t="str">
            <v>秋田</v>
          </cell>
          <cell r="L14">
            <v>50</v>
          </cell>
          <cell r="M14">
            <v>1</v>
          </cell>
          <cell r="N14">
            <v>18</v>
          </cell>
        </row>
        <row r="15">
          <cell r="K15" t="str">
            <v>山形</v>
          </cell>
          <cell r="L15">
            <v>45</v>
          </cell>
          <cell r="M15">
            <v>6</v>
          </cell>
          <cell r="N15">
            <v>16</v>
          </cell>
        </row>
        <row r="16">
          <cell r="K16" t="str">
            <v>福島</v>
          </cell>
          <cell r="L16">
            <v>90</v>
          </cell>
          <cell r="M16">
            <v>16</v>
          </cell>
          <cell r="N16">
            <v>29</v>
          </cell>
        </row>
      </sheetData>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更新済（１）"/>
      <sheetName val="更新済（２）"/>
      <sheetName val="更新済（３）"/>
      <sheetName val="更新済（４）"/>
      <sheetName val="更新済（５）"/>
      <sheetName val="更新済（６）"/>
    </sheetNames>
    <sheetDataSet>
      <sheetData sheetId="0"/>
      <sheetData sheetId="1">
        <row r="37">
          <cell r="N37" t="str">
            <v>Ｒ３年</v>
          </cell>
          <cell r="O37" t="str">
            <v>Ｒ４年</v>
          </cell>
          <cell r="P37" t="str">
            <v>Ｒ５年</v>
          </cell>
          <cell r="Q37" t="str">
            <v>Ｒ６年</v>
          </cell>
          <cell r="R37" t="str">
            <v>Ｒ７年</v>
          </cell>
        </row>
        <row r="38">
          <cell r="M38" t="str">
            <v>青　　森</v>
          </cell>
          <cell r="N38">
            <v>1003353</v>
          </cell>
          <cell r="O38">
            <v>1001224</v>
          </cell>
          <cell r="P38">
            <v>1002819</v>
          </cell>
          <cell r="Q38">
            <v>999304</v>
          </cell>
          <cell r="R38">
            <v>995358</v>
          </cell>
        </row>
        <row r="39">
          <cell r="M39" t="str">
            <v>岩　　手</v>
          </cell>
          <cell r="N39">
            <v>1030341</v>
          </cell>
          <cell r="O39">
            <v>1027673</v>
          </cell>
          <cell r="P39">
            <v>1027001</v>
          </cell>
          <cell r="Q39">
            <v>1022813</v>
          </cell>
          <cell r="R39">
            <v>1018175</v>
          </cell>
        </row>
        <row r="40">
          <cell r="M40" t="str">
            <v>宮　　城</v>
          </cell>
          <cell r="N40">
            <v>1706936</v>
          </cell>
          <cell r="O40">
            <v>1706322</v>
          </cell>
          <cell r="P40">
            <v>1709849</v>
          </cell>
          <cell r="Q40">
            <v>1708858</v>
          </cell>
          <cell r="R40">
            <v>1704646</v>
          </cell>
        </row>
        <row r="41">
          <cell r="M41" t="str">
            <v>秋　　田</v>
          </cell>
          <cell r="N41">
            <v>806363</v>
          </cell>
          <cell r="O41">
            <v>803061</v>
          </cell>
          <cell r="P41">
            <v>801374</v>
          </cell>
          <cell r="Q41">
            <v>797213</v>
          </cell>
          <cell r="R41">
            <v>792952</v>
          </cell>
        </row>
        <row r="42">
          <cell r="M42" t="str">
            <v>山　　形</v>
          </cell>
          <cell r="N42">
            <v>931496</v>
          </cell>
          <cell r="O42">
            <v>928911</v>
          </cell>
          <cell r="P42">
            <v>929363</v>
          </cell>
          <cell r="Q42">
            <v>925947</v>
          </cell>
          <cell r="R42">
            <v>922191</v>
          </cell>
        </row>
        <row r="43">
          <cell r="M43" t="str">
            <v>福　　島</v>
          </cell>
          <cell r="N43">
            <v>1656294</v>
          </cell>
          <cell r="O43">
            <v>1653472</v>
          </cell>
          <cell r="P43">
            <v>1652912</v>
          </cell>
          <cell r="Q43">
            <v>1648974</v>
          </cell>
          <cell r="R43">
            <v>1641741</v>
          </cell>
        </row>
      </sheetData>
      <sheetData sheetId="2"/>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41"/>
      <sheetName val="142"/>
      <sheetName val="143"/>
      <sheetName val="144"/>
      <sheetName val="145"/>
      <sheetName val="146"/>
    </sheetNames>
    <sheetDataSet>
      <sheetData sheetId="0"/>
      <sheetData sheetId="1">
        <row r="13">
          <cell r="AG13" t="str">
            <v>平成29年</v>
          </cell>
          <cell r="AH13" t="str">
            <v>平成30年</v>
          </cell>
          <cell r="AI13" t="str">
            <v>平成31年</v>
          </cell>
          <cell r="AJ13" t="str">
            <v>令和2年</v>
          </cell>
          <cell r="AK13" t="str">
            <v>令和3年</v>
          </cell>
          <cell r="AL13" t="str">
            <v>令和4年</v>
          </cell>
          <cell r="AM13" t="str">
            <v>令和5年</v>
          </cell>
          <cell r="AN13" t="str">
            <v>令和6年</v>
          </cell>
        </row>
        <row r="14">
          <cell r="Y14" t="str">
            <v>バス</v>
          </cell>
          <cell r="AG14">
            <v>184</v>
          </cell>
          <cell r="AH14">
            <v>224</v>
          </cell>
          <cell r="AI14">
            <v>175</v>
          </cell>
          <cell r="AJ14">
            <v>161</v>
          </cell>
          <cell r="AK14">
            <v>151</v>
          </cell>
          <cell r="AL14">
            <v>133</v>
          </cell>
          <cell r="AM14">
            <v>151</v>
          </cell>
          <cell r="AN14">
            <v>139</v>
          </cell>
        </row>
        <row r="15">
          <cell r="Y15" t="str">
            <v>ハイタク</v>
          </cell>
          <cell r="AG15">
            <v>27</v>
          </cell>
          <cell r="AH15">
            <v>23</v>
          </cell>
          <cell r="AI15">
            <v>35</v>
          </cell>
          <cell r="AJ15">
            <v>21</v>
          </cell>
          <cell r="AK15">
            <v>19</v>
          </cell>
          <cell r="AL15">
            <v>15</v>
          </cell>
          <cell r="AM15">
            <v>38</v>
          </cell>
          <cell r="AN15">
            <v>13</v>
          </cell>
        </row>
        <row r="16">
          <cell r="Y16" t="str">
            <v>トラック</v>
          </cell>
          <cell r="AG16">
            <v>226</v>
          </cell>
          <cell r="AH16">
            <v>247</v>
          </cell>
          <cell r="AI16">
            <v>211</v>
          </cell>
          <cell r="AJ16">
            <v>201</v>
          </cell>
          <cell r="AK16">
            <v>233</v>
          </cell>
          <cell r="AL16">
            <v>257</v>
          </cell>
          <cell r="AM16">
            <v>228</v>
          </cell>
          <cell r="AN16">
            <v>217</v>
          </cell>
        </row>
        <row r="37">
          <cell r="AF37" t="str">
            <v>平成30年</v>
          </cell>
          <cell r="AG37" t="str">
            <v>平成31年</v>
          </cell>
          <cell r="AH37" t="str">
            <v>令和２年</v>
          </cell>
          <cell r="AI37" t="str">
            <v>令和３年</v>
          </cell>
          <cell r="AJ37" t="str">
            <v>令和４年</v>
          </cell>
          <cell r="AK37" t="str">
            <v>令和５年</v>
          </cell>
          <cell r="AL37" t="str">
            <v>令和６年</v>
          </cell>
        </row>
        <row r="38">
          <cell r="X38" t="str">
            <v>青森</v>
          </cell>
          <cell r="AF38">
            <v>2.489457907839252</v>
          </cell>
          <cell r="AG38" t="e">
            <v>#REF!</v>
          </cell>
          <cell r="AH38">
            <v>2.346819039844906</v>
          </cell>
          <cell r="AI38">
            <v>2.0487604998975617</v>
          </cell>
          <cell r="AJ38">
            <v>2.2164948453608244</v>
          </cell>
          <cell r="AK38">
            <v>2.7036863723808038</v>
          </cell>
          <cell r="AL38">
            <v>1.5686274509803921</v>
          </cell>
        </row>
        <row r="39">
          <cell r="X39" t="str">
            <v>岩手</v>
          </cell>
          <cell r="AF39">
            <v>3.5907577019150709</v>
          </cell>
          <cell r="AG39" t="e">
            <v>#REF!</v>
          </cell>
          <cell r="AH39">
            <v>1.6802310317668678</v>
          </cell>
          <cell r="AI39">
            <v>3.0311087476734913</v>
          </cell>
          <cell r="AJ39">
            <v>3.1292149986512001</v>
          </cell>
          <cell r="AK39">
            <v>2.7779290811046353</v>
          </cell>
          <cell r="AL39">
            <v>2.557971417449814</v>
          </cell>
        </row>
        <row r="40">
          <cell r="X40" t="str">
            <v>宮城</v>
          </cell>
          <cell r="AF40">
            <v>4.440059200789344</v>
          </cell>
          <cell r="AG40" t="e">
            <v>#REF!</v>
          </cell>
          <cell r="AH40">
            <v>4.182578650663757</v>
          </cell>
          <cell r="AI40">
            <v>3.91491582930967</v>
          </cell>
          <cell r="AJ40">
            <v>3.5773469763526844</v>
          </cell>
          <cell r="AK40">
            <v>3.4011811854039231</v>
          </cell>
          <cell r="AL40">
            <v>3.5731300619342545</v>
          </cell>
        </row>
        <row r="41">
          <cell r="X41" t="str">
            <v>秋田</v>
          </cell>
          <cell r="AF41">
            <v>3.3708861882373813</v>
          </cell>
          <cell r="AG41" t="e">
            <v>#REF!</v>
          </cell>
          <cell r="AH41">
            <v>3.4050179211469538</v>
          </cell>
          <cell r="AI41">
            <v>3.8105606967882419</v>
          </cell>
          <cell r="AJ41">
            <v>3.6975411351451286</v>
          </cell>
          <cell r="AK41">
            <v>4.6537602382725236</v>
          </cell>
          <cell r="AL41">
            <v>3.0291556228701246</v>
          </cell>
        </row>
        <row r="42">
          <cell r="X42" t="str">
            <v>山形</v>
          </cell>
          <cell r="AF42">
            <v>3.1578947368421053</v>
          </cell>
          <cell r="AG42" t="e">
            <v>#REF!</v>
          </cell>
          <cell r="AH42">
            <v>2.7035883991479603</v>
          </cell>
          <cell r="AI42">
            <v>3.1935800851621359</v>
          </cell>
          <cell r="AJ42">
            <v>3.4716482063150935</v>
          </cell>
          <cell r="AK42">
            <v>3.7815126050420167</v>
          </cell>
          <cell r="AL42">
            <v>3.4997865983781478</v>
          </cell>
        </row>
        <row r="43">
          <cell r="X43" t="str">
            <v>福島</v>
          </cell>
          <cell r="AF43">
            <v>4.2729336359994665</v>
          </cell>
          <cell r="AG43" t="e">
            <v>#REF!</v>
          </cell>
          <cell r="AH43">
            <v>2.3741381553271754</v>
          </cell>
          <cell r="AI43">
            <v>2.4363305613305615</v>
          </cell>
          <cell r="AJ43">
            <v>2.8574276505964051</v>
          </cell>
          <cell r="AK43">
            <v>3.0328559393428813</v>
          </cell>
          <cell r="AL43">
            <v>2.8837019948432623</v>
          </cell>
        </row>
      </sheetData>
      <sheetData sheetId="2">
        <row r="10">
          <cell r="L10" t="str">
            <v>事故件数</v>
          </cell>
          <cell r="M10" t="str">
            <v>死者数</v>
          </cell>
          <cell r="N10" t="str">
            <v>負傷者数</v>
          </cell>
        </row>
        <row r="11">
          <cell r="K11" t="str">
            <v>青森</v>
          </cell>
          <cell r="L11">
            <v>30</v>
          </cell>
          <cell r="M11">
            <v>4</v>
          </cell>
          <cell r="N11">
            <v>16</v>
          </cell>
        </row>
        <row r="12">
          <cell r="K12" t="str">
            <v>岩手</v>
          </cell>
          <cell r="L12">
            <v>46</v>
          </cell>
          <cell r="M12">
            <v>2</v>
          </cell>
          <cell r="N12">
            <v>12</v>
          </cell>
        </row>
        <row r="13">
          <cell r="K13" t="str">
            <v>宮城</v>
          </cell>
          <cell r="L13">
            <v>135</v>
          </cell>
          <cell r="M13">
            <v>18</v>
          </cell>
          <cell r="N13">
            <v>60</v>
          </cell>
        </row>
        <row r="14">
          <cell r="K14" t="str">
            <v>秋田</v>
          </cell>
          <cell r="L14">
            <v>32</v>
          </cell>
          <cell r="M14">
            <v>4</v>
          </cell>
          <cell r="N14">
            <v>9</v>
          </cell>
        </row>
        <row r="15">
          <cell r="K15" t="str">
            <v>山形</v>
          </cell>
          <cell r="L15">
            <v>41</v>
          </cell>
          <cell r="M15">
            <v>2</v>
          </cell>
          <cell r="N15">
            <v>15</v>
          </cell>
        </row>
        <row r="16">
          <cell r="K16" t="str">
            <v>福島</v>
          </cell>
          <cell r="L16">
            <v>85</v>
          </cell>
          <cell r="M16">
            <v>6</v>
          </cell>
          <cell r="N16">
            <v>29</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0.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1.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2.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4.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5.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6.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7.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18.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33"/>
  <sheetViews>
    <sheetView view="pageBreakPreview" topLeftCell="A19" zoomScaleNormal="100" zoomScaleSheetLayoutView="100" workbookViewId="0">
      <selection activeCell="A32" sqref="A32"/>
    </sheetView>
  </sheetViews>
  <sheetFormatPr defaultColWidth="9" defaultRowHeight="13.5"/>
  <cols>
    <col min="1" max="1" width="10.375" style="1" customWidth="1"/>
    <col min="2" max="2" width="2.125" style="1" customWidth="1"/>
    <col min="3" max="3" width="69.625" style="1" customWidth="1"/>
    <col min="4" max="16384" width="9" style="1"/>
  </cols>
  <sheetData>
    <row r="1" spans="1:5" ht="17.25">
      <c r="A1" s="200" t="s">
        <v>508</v>
      </c>
      <c r="B1" s="201"/>
      <c r="C1" s="201"/>
    </row>
    <row r="2" spans="1:5" ht="20.100000000000001" customHeight="1">
      <c r="A2" s="202" t="s">
        <v>0</v>
      </c>
      <c r="B2" s="1196" t="s">
        <v>1</v>
      </c>
      <c r="C2" s="1197"/>
      <c r="D2" s="203"/>
      <c r="E2" s="203"/>
    </row>
    <row r="3" spans="1:5" ht="20.100000000000001" customHeight="1">
      <c r="A3" s="195"/>
      <c r="B3" s="196" t="s">
        <v>2</v>
      </c>
      <c r="C3" s="197"/>
      <c r="D3" s="2"/>
    </row>
    <row r="4" spans="1:5" ht="20.100000000000001" customHeight="1">
      <c r="A4" s="204" t="s">
        <v>928</v>
      </c>
      <c r="B4" s="207"/>
      <c r="C4" s="208" t="s">
        <v>37</v>
      </c>
      <c r="D4" s="2"/>
    </row>
    <row r="5" spans="1:5" ht="20.100000000000001" customHeight="1">
      <c r="A5" s="204" t="s">
        <v>945</v>
      </c>
      <c r="B5" s="209"/>
      <c r="C5" s="206" t="s">
        <v>38</v>
      </c>
      <c r="D5" s="2"/>
    </row>
    <row r="6" spans="1:5" ht="20.100000000000001" customHeight="1">
      <c r="A6" s="204" t="s">
        <v>946</v>
      </c>
      <c r="B6" s="209"/>
      <c r="C6" s="206" t="s">
        <v>73</v>
      </c>
      <c r="D6" s="2"/>
    </row>
    <row r="7" spans="1:5" ht="20.100000000000001" customHeight="1">
      <c r="A7" s="204" t="s">
        <v>947</v>
      </c>
      <c r="B7" s="209"/>
      <c r="C7" s="206" t="s">
        <v>74</v>
      </c>
      <c r="D7" s="2"/>
    </row>
    <row r="8" spans="1:5" ht="20.100000000000001" customHeight="1">
      <c r="A8" s="204" t="s">
        <v>948</v>
      </c>
      <c r="B8" s="209"/>
      <c r="C8" s="206" t="s">
        <v>39</v>
      </c>
      <c r="D8" s="2"/>
    </row>
    <row r="9" spans="1:5" ht="20.100000000000001" customHeight="1">
      <c r="A9" s="204" t="s">
        <v>854</v>
      </c>
      <c r="B9" s="209"/>
      <c r="C9" s="206" t="s">
        <v>40</v>
      </c>
      <c r="D9" s="2"/>
    </row>
    <row r="10" spans="1:5" ht="20.100000000000001" customHeight="1">
      <c r="A10" s="204" t="s">
        <v>855</v>
      </c>
      <c r="B10" s="205"/>
      <c r="C10" s="206" t="s">
        <v>41</v>
      </c>
      <c r="D10" s="2"/>
    </row>
    <row r="11" spans="1:5" ht="20.100000000000001" customHeight="1">
      <c r="A11" s="198"/>
      <c r="B11" s="215" t="s">
        <v>155</v>
      </c>
      <c r="C11" s="199"/>
      <c r="D11" s="2"/>
    </row>
    <row r="12" spans="1:5" ht="20.100000000000001" customHeight="1">
      <c r="A12" s="204" t="s">
        <v>3</v>
      </c>
      <c r="B12" s="205"/>
      <c r="C12" s="208" t="s">
        <v>156</v>
      </c>
      <c r="D12" s="2"/>
    </row>
    <row r="13" spans="1:5" ht="20.100000000000001" customHeight="1">
      <c r="A13" s="204" t="s">
        <v>856</v>
      </c>
      <c r="B13" s="205"/>
      <c r="C13" s="206" t="s">
        <v>157</v>
      </c>
      <c r="D13" s="2"/>
    </row>
    <row r="14" spans="1:5" ht="20.100000000000001" customHeight="1">
      <c r="A14" s="204" t="s">
        <v>857</v>
      </c>
      <c r="B14" s="205"/>
      <c r="C14" s="208" t="s">
        <v>158</v>
      </c>
      <c r="D14" s="2"/>
    </row>
    <row r="15" spans="1:5" ht="20.100000000000001" customHeight="1">
      <c r="A15" s="204" t="s">
        <v>858</v>
      </c>
      <c r="B15" s="205"/>
      <c r="C15" s="208" t="s">
        <v>159</v>
      </c>
      <c r="D15" s="2"/>
    </row>
    <row r="16" spans="1:5" ht="20.100000000000001" customHeight="1">
      <c r="A16" s="204" t="s">
        <v>55</v>
      </c>
      <c r="B16" s="205"/>
      <c r="C16" s="208" t="s">
        <v>160</v>
      </c>
      <c r="D16" s="2"/>
    </row>
    <row r="17" spans="1:4" ht="20.100000000000001" customHeight="1">
      <c r="A17" s="204" t="s">
        <v>859</v>
      </c>
      <c r="B17" s="205"/>
      <c r="C17" s="206" t="s">
        <v>161</v>
      </c>
      <c r="D17" s="2"/>
    </row>
    <row r="18" spans="1:4" ht="20.100000000000001" customHeight="1">
      <c r="A18" s="204" t="s">
        <v>4</v>
      </c>
      <c r="B18" s="205"/>
      <c r="C18" s="208" t="s">
        <v>162</v>
      </c>
      <c r="D18" s="2"/>
    </row>
    <row r="19" spans="1:4" ht="20.100000000000001" customHeight="1">
      <c r="A19" s="216"/>
      <c r="B19" s="217" t="s">
        <v>303</v>
      </c>
      <c r="C19" s="218"/>
      <c r="D19" s="2" t="s">
        <v>949</v>
      </c>
    </row>
    <row r="20" spans="1:4" ht="20.100000000000001" customHeight="1">
      <c r="A20" s="204" t="s">
        <v>957</v>
      </c>
      <c r="B20" s="205"/>
      <c r="C20" s="206" t="s">
        <v>304</v>
      </c>
      <c r="D20" s="2"/>
    </row>
    <row r="21" spans="1:4" ht="20.100000000000001" customHeight="1">
      <c r="A21" s="204" t="s">
        <v>958</v>
      </c>
      <c r="B21" s="205"/>
      <c r="C21" s="206" t="s">
        <v>305</v>
      </c>
      <c r="D21" s="2"/>
    </row>
    <row r="22" spans="1:4" ht="20.100000000000001" customHeight="1">
      <c r="A22" s="204" t="s">
        <v>959</v>
      </c>
      <c r="B22" s="205"/>
      <c r="C22" s="206" t="s">
        <v>306</v>
      </c>
      <c r="D22" s="2"/>
    </row>
    <row r="23" spans="1:4" ht="20.100000000000001" customHeight="1">
      <c r="A23" s="204" t="s">
        <v>960</v>
      </c>
      <c r="B23" s="205"/>
      <c r="C23" s="206" t="s">
        <v>307</v>
      </c>
      <c r="D23" s="2"/>
    </row>
    <row r="24" spans="1:4" ht="20.100000000000001" customHeight="1">
      <c r="A24" s="204" t="s">
        <v>961</v>
      </c>
      <c r="B24" s="205"/>
      <c r="C24" s="206" t="s">
        <v>308</v>
      </c>
      <c r="D24" s="2"/>
    </row>
    <row r="25" spans="1:4" ht="20.100000000000001" customHeight="1">
      <c r="A25" s="219"/>
      <c r="B25" s="220" t="s">
        <v>404</v>
      </c>
      <c r="C25" s="221"/>
      <c r="D25" s="2"/>
    </row>
    <row r="26" spans="1:4" ht="20.100000000000001" customHeight="1">
      <c r="A26" s="204" t="s">
        <v>860</v>
      </c>
      <c r="B26" s="205"/>
      <c r="C26" s="210" t="s">
        <v>405</v>
      </c>
      <c r="D26" s="2"/>
    </row>
    <row r="27" spans="1:4" ht="20.100000000000001" customHeight="1">
      <c r="A27" s="204" t="s">
        <v>968</v>
      </c>
      <c r="B27" s="205"/>
      <c r="C27" s="210" t="s">
        <v>406</v>
      </c>
      <c r="D27" s="2"/>
    </row>
    <row r="28" spans="1:4" ht="20.100000000000001" customHeight="1">
      <c r="A28" s="204" t="s">
        <v>861</v>
      </c>
      <c r="B28" s="205"/>
      <c r="C28" s="210" t="s">
        <v>407</v>
      </c>
      <c r="D28" s="2"/>
    </row>
    <row r="29" spans="1:4" ht="20.100000000000001" customHeight="1">
      <c r="A29" s="222"/>
      <c r="B29" s="223" t="s">
        <v>464</v>
      </c>
      <c r="C29" s="224"/>
      <c r="D29" s="2"/>
    </row>
    <row r="30" spans="1:4" ht="20.100000000000001" customHeight="1">
      <c r="A30" s="204" t="s">
        <v>978</v>
      </c>
      <c r="B30" s="205"/>
      <c r="C30" s="210" t="s">
        <v>465</v>
      </c>
      <c r="D30" s="2"/>
    </row>
    <row r="31" spans="1:4" ht="27">
      <c r="A31" s="204" t="s">
        <v>979</v>
      </c>
      <c r="B31" s="205"/>
      <c r="C31" s="211" t="s">
        <v>507</v>
      </c>
      <c r="D31" s="2"/>
    </row>
    <row r="32" spans="1:4" ht="27">
      <c r="A32" s="204" t="s">
        <v>980</v>
      </c>
      <c r="B32" s="205"/>
      <c r="C32" s="211" t="s">
        <v>873</v>
      </c>
      <c r="D32" s="2"/>
    </row>
    <row r="33" spans="1:4" ht="20.100000000000001" customHeight="1">
      <c r="A33" s="212"/>
      <c r="B33" s="213"/>
      <c r="C33" s="214"/>
      <c r="D33" s="2"/>
    </row>
  </sheetData>
  <mergeCells count="1">
    <mergeCell ref="B2:C2"/>
  </mergeCells>
  <phoneticPr fontId="7"/>
  <hyperlinks>
    <hyperlink ref="A4" location="'Ⅲ-5-4'!A1" display="Ⅲ-5-4" xr:uid="{00000000-0004-0000-0000-000001000000}"/>
    <hyperlink ref="A5" location="'Ⅲ-5-6'!A1" display="Ⅲ-5-6" xr:uid="{00000000-0004-0000-0000-000002000000}"/>
    <hyperlink ref="A6" location="'Ⅲ-5-7-1'!A1" display="Ⅲ-5-7-1" xr:uid="{00000000-0004-0000-0000-000003000000}"/>
    <hyperlink ref="A7" location="'Ⅲ-5-7-2'!A1" display="Ⅲ-5-7-2" xr:uid="{00000000-0004-0000-0000-000004000000}"/>
    <hyperlink ref="A8" location="'Ⅲ-5-8'!A1" display="Ⅲ-5-8" xr:uid="{00000000-0004-0000-0000-000005000000}"/>
    <hyperlink ref="A9" location="'Ⅲ-5-9'!A1" display="Ⅲ-5-9" xr:uid="{00000000-0004-0000-0000-000006000000}"/>
    <hyperlink ref="A10" location="'Ⅲ-5-10'!A1" display="Ⅲ-5-10" xr:uid="{00000000-0004-0000-0000-000007000000}"/>
    <hyperlink ref="A12" location="'Ⅲ-6-1'!A1" display="Ⅲ-6-1" xr:uid="{00000000-0004-0000-0000-000008000000}"/>
    <hyperlink ref="A13" location="'Ⅲ-6-2'!A1" display="Ⅲ-6-2" xr:uid="{00000000-0004-0000-0000-000009000000}"/>
    <hyperlink ref="A14" location="'Ⅲ-6-3'!A1" display="Ⅲ-6-3" xr:uid="{00000000-0004-0000-0000-00000A000000}"/>
    <hyperlink ref="A15" location="'Ⅲ-6-4'!A1" display="Ⅲ-6-4" xr:uid="{00000000-0004-0000-0000-00000B000000}"/>
    <hyperlink ref="A16" location="'Ⅲ-6-5'!A1" display="Ⅲ-6-5" xr:uid="{00000000-0004-0000-0000-00000C000000}"/>
    <hyperlink ref="A17" location="'Ⅲ-6-6'!A1" display="Ⅲ-6-6" xr:uid="{00000000-0004-0000-0000-00000D000000}"/>
    <hyperlink ref="A18" location="'Ⅲ-6-7'!A1" display="Ⅲ-6-7" xr:uid="{00000000-0004-0000-0000-00000E000000}"/>
    <hyperlink ref="A20" location="'Ⅲ-8-1'!A1" display="Ⅲ-8-1" xr:uid="{00000000-0004-0000-0000-00000F000000}"/>
    <hyperlink ref="A21" location="'Ⅲ-8-2'!A1" display="Ⅲ-8-2" xr:uid="{00000000-0004-0000-0000-000010000000}"/>
    <hyperlink ref="A22" location="'Ⅲ-8-3'!A1" display="Ⅲ-8-3" xr:uid="{00000000-0004-0000-0000-000011000000}"/>
    <hyperlink ref="A23" location="'Ⅲ-8-4'!A1" display="Ⅲ-8-4" xr:uid="{00000000-0004-0000-0000-000012000000}"/>
    <hyperlink ref="A24" location="'Ⅲ-8-5'!A1" display="Ⅲ-8-5" xr:uid="{00000000-0004-0000-0000-000013000000}"/>
    <hyperlink ref="A26" location="'Ⅲ-9-1'!A1" display="Ⅲ-9-1" xr:uid="{00000000-0004-0000-0000-000014000000}"/>
    <hyperlink ref="A27" location="'Ⅲ-9-2'!A1" display="Ⅲ-9-2" xr:uid="{00000000-0004-0000-0000-000015000000}"/>
    <hyperlink ref="A28" location="'Ⅲ-9-4'!A1" display="Ⅲ-9-4" xr:uid="{00000000-0004-0000-0000-000016000000}"/>
    <hyperlink ref="A30" location="'Ⅲ-11-1'!A1" display="Ⅲ-11-1" xr:uid="{00000000-0004-0000-0000-000017000000}"/>
    <hyperlink ref="A31" location="'Ⅲ-11-2,3'!A1" display="Ⅲ-11-2,3" xr:uid="{00000000-0004-0000-0000-000018000000}"/>
    <hyperlink ref="A32" location="'Ⅲ-11-4,5'!A1" display="Ⅲ-11-4,5" xr:uid="{00000000-0004-0000-0000-00001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545D-6228-4EE2-8B2F-171E398B2CAF}">
  <sheetPr>
    <tabColor rgb="FFFF99FF"/>
    <pageSetUpPr fitToPage="1"/>
  </sheetPr>
  <dimension ref="A1:S33"/>
  <sheetViews>
    <sheetView showGridLines="0" view="pageBreakPreview" zoomScaleNormal="100" zoomScaleSheetLayoutView="100" workbookViewId="0">
      <pane xSplit="3" ySplit="8" topLeftCell="D9" activePane="bottomRight" state="frozen"/>
      <selection pane="topRight"/>
      <selection pane="bottomLeft"/>
      <selection pane="bottomRight"/>
    </sheetView>
  </sheetViews>
  <sheetFormatPr defaultRowHeight="13.5"/>
  <cols>
    <col min="1" max="1" width="3" style="998" customWidth="1"/>
    <col min="2" max="2" width="4.125" style="998" customWidth="1"/>
    <col min="3" max="3" width="8.125" style="998" customWidth="1"/>
    <col min="4" max="19" width="8.75" style="998" customWidth="1"/>
    <col min="20" max="256" width="9" style="998"/>
    <col min="257" max="257" width="3" style="998" customWidth="1"/>
    <col min="258" max="258" width="4.125" style="998" customWidth="1"/>
    <col min="259" max="259" width="8.125" style="998" customWidth="1"/>
    <col min="260" max="275" width="8.75" style="998" customWidth="1"/>
    <col min="276" max="512" width="9" style="998"/>
    <col min="513" max="513" width="3" style="998" customWidth="1"/>
    <col min="514" max="514" width="4.125" style="998" customWidth="1"/>
    <col min="515" max="515" width="8.125" style="998" customWidth="1"/>
    <col min="516" max="531" width="8.75" style="998" customWidth="1"/>
    <col min="532" max="768" width="9" style="998"/>
    <col min="769" max="769" width="3" style="998" customWidth="1"/>
    <col min="770" max="770" width="4.125" style="998" customWidth="1"/>
    <col min="771" max="771" width="8.125" style="998" customWidth="1"/>
    <col min="772" max="787" width="8.75" style="998" customWidth="1"/>
    <col min="788" max="1024" width="9" style="998"/>
    <col min="1025" max="1025" width="3" style="998" customWidth="1"/>
    <col min="1026" max="1026" width="4.125" style="998" customWidth="1"/>
    <col min="1027" max="1027" width="8.125" style="998" customWidth="1"/>
    <col min="1028" max="1043" width="8.75" style="998" customWidth="1"/>
    <col min="1044" max="1280" width="9" style="998"/>
    <col min="1281" max="1281" width="3" style="998" customWidth="1"/>
    <col min="1282" max="1282" width="4.125" style="998" customWidth="1"/>
    <col min="1283" max="1283" width="8.125" style="998" customWidth="1"/>
    <col min="1284" max="1299" width="8.75" style="998" customWidth="1"/>
    <col min="1300" max="1536" width="9" style="998"/>
    <col min="1537" max="1537" width="3" style="998" customWidth="1"/>
    <col min="1538" max="1538" width="4.125" style="998" customWidth="1"/>
    <col min="1539" max="1539" width="8.125" style="998" customWidth="1"/>
    <col min="1540" max="1555" width="8.75" style="998" customWidth="1"/>
    <col min="1556" max="1792" width="9" style="998"/>
    <col min="1793" max="1793" width="3" style="998" customWidth="1"/>
    <col min="1794" max="1794" width="4.125" style="998" customWidth="1"/>
    <col min="1795" max="1795" width="8.125" style="998" customWidth="1"/>
    <col min="1796" max="1811" width="8.75" style="998" customWidth="1"/>
    <col min="1812" max="2048" width="9" style="998"/>
    <col min="2049" max="2049" width="3" style="998" customWidth="1"/>
    <col min="2050" max="2050" width="4.125" style="998" customWidth="1"/>
    <col min="2051" max="2051" width="8.125" style="998" customWidth="1"/>
    <col min="2052" max="2067" width="8.75" style="998" customWidth="1"/>
    <col min="2068" max="2304" width="9" style="998"/>
    <col min="2305" max="2305" width="3" style="998" customWidth="1"/>
    <col min="2306" max="2306" width="4.125" style="998" customWidth="1"/>
    <col min="2307" max="2307" width="8.125" style="998" customWidth="1"/>
    <col min="2308" max="2323" width="8.75" style="998" customWidth="1"/>
    <col min="2324" max="2560" width="9" style="998"/>
    <col min="2561" max="2561" width="3" style="998" customWidth="1"/>
    <col min="2562" max="2562" width="4.125" style="998" customWidth="1"/>
    <col min="2563" max="2563" width="8.125" style="998" customWidth="1"/>
    <col min="2564" max="2579" width="8.75" style="998" customWidth="1"/>
    <col min="2580" max="2816" width="9" style="998"/>
    <col min="2817" max="2817" width="3" style="998" customWidth="1"/>
    <col min="2818" max="2818" width="4.125" style="998" customWidth="1"/>
    <col min="2819" max="2819" width="8.125" style="998" customWidth="1"/>
    <col min="2820" max="2835" width="8.75" style="998" customWidth="1"/>
    <col min="2836" max="3072" width="9" style="998"/>
    <col min="3073" max="3073" width="3" style="998" customWidth="1"/>
    <col min="3074" max="3074" width="4.125" style="998" customWidth="1"/>
    <col min="3075" max="3075" width="8.125" style="998" customWidth="1"/>
    <col min="3076" max="3091" width="8.75" style="998" customWidth="1"/>
    <col min="3092" max="3328" width="9" style="998"/>
    <col min="3329" max="3329" width="3" style="998" customWidth="1"/>
    <col min="3330" max="3330" width="4.125" style="998" customWidth="1"/>
    <col min="3331" max="3331" width="8.125" style="998" customWidth="1"/>
    <col min="3332" max="3347" width="8.75" style="998" customWidth="1"/>
    <col min="3348" max="3584" width="9" style="998"/>
    <col min="3585" max="3585" width="3" style="998" customWidth="1"/>
    <col min="3586" max="3586" width="4.125" style="998" customWidth="1"/>
    <col min="3587" max="3587" width="8.125" style="998" customWidth="1"/>
    <col min="3588" max="3603" width="8.75" style="998" customWidth="1"/>
    <col min="3604" max="3840" width="9" style="998"/>
    <col min="3841" max="3841" width="3" style="998" customWidth="1"/>
    <col min="3842" max="3842" width="4.125" style="998" customWidth="1"/>
    <col min="3843" max="3843" width="8.125" style="998" customWidth="1"/>
    <col min="3844" max="3859" width="8.75" style="998" customWidth="1"/>
    <col min="3860" max="4096" width="9" style="998"/>
    <col min="4097" max="4097" width="3" style="998" customWidth="1"/>
    <col min="4098" max="4098" width="4.125" style="998" customWidth="1"/>
    <col min="4099" max="4099" width="8.125" style="998" customWidth="1"/>
    <col min="4100" max="4115" width="8.75" style="998" customWidth="1"/>
    <col min="4116" max="4352" width="9" style="998"/>
    <col min="4353" max="4353" width="3" style="998" customWidth="1"/>
    <col min="4354" max="4354" width="4.125" style="998" customWidth="1"/>
    <col min="4355" max="4355" width="8.125" style="998" customWidth="1"/>
    <col min="4356" max="4371" width="8.75" style="998" customWidth="1"/>
    <col min="4372" max="4608" width="9" style="998"/>
    <col min="4609" max="4609" width="3" style="998" customWidth="1"/>
    <col min="4610" max="4610" width="4.125" style="998" customWidth="1"/>
    <col min="4611" max="4611" width="8.125" style="998" customWidth="1"/>
    <col min="4612" max="4627" width="8.75" style="998" customWidth="1"/>
    <col min="4628" max="4864" width="9" style="998"/>
    <col min="4865" max="4865" width="3" style="998" customWidth="1"/>
    <col min="4866" max="4866" width="4.125" style="998" customWidth="1"/>
    <col min="4867" max="4867" width="8.125" style="998" customWidth="1"/>
    <col min="4868" max="4883" width="8.75" style="998" customWidth="1"/>
    <col min="4884" max="5120" width="9" style="998"/>
    <col min="5121" max="5121" width="3" style="998" customWidth="1"/>
    <col min="5122" max="5122" width="4.125" style="998" customWidth="1"/>
    <col min="5123" max="5123" width="8.125" style="998" customWidth="1"/>
    <col min="5124" max="5139" width="8.75" style="998" customWidth="1"/>
    <col min="5140" max="5376" width="9" style="998"/>
    <col min="5377" max="5377" width="3" style="998" customWidth="1"/>
    <col min="5378" max="5378" width="4.125" style="998" customWidth="1"/>
    <col min="5379" max="5379" width="8.125" style="998" customWidth="1"/>
    <col min="5380" max="5395" width="8.75" style="998" customWidth="1"/>
    <col min="5396" max="5632" width="9" style="998"/>
    <col min="5633" max="5633" width="3" style="998" customWidth="1"/>
    <col min="5634" max="5634" width="4.125" style="998" customWidth="1"/>
    <col min="5635" max="5635" width="8.125" style="998" customWidth="1"/>
    <col min="5636" max="5651" width="8.75" style="998" customWidth="1"/>
    <col min="5652" max="5888" width="9" style="998"/>
    <col min="5889" max="5889" width="3" style="998" customWidth="1"/>
    <col min="5890" max="5890" width="4.125" style="998" customWidth="1"/>
    <col min="5891" max="5891" width="8.125" style="998" customWidth="1"/>
    <col min="5892" max="5907" width="8.75" style="998" customWidth="1"/>
    <col min="5908" max="6144" width="9" style="998"/>
    <col min="6145" max="6145" width="3" style="998" customWidth="1"/>
    <col min="6146" max="6146" width="4.125" style="998" customWidth="1"/>
    <col min="6147" max="6147" width="8.125" style="998" customWidth="1"/>
    <col min="6148" max="6163" width="8.75" style="998" customWidth="1"/>
    <col min="6164" max="6400" width="9" style="998"/>
    <col min="6401" max="6401" width="3" style="998" customWidth="1"/>
    <col min="6402" max="6402" width="4.125" style="998" customWidth="1"/>
    <col min="6403" max="6403" width="8.125" style="998" customWidth="1"/>
    <col min="6404" max="6419" width="8.75" style="998" customWidth="1"/>
    <col min="6420" max="6656" width="9" style="998"/>
    <col min="6657" max="6657" width="3" style="998" customWidth="1"/>
    <col min="6658" max="6658" width="4.125" style="998" customWidth="1"/>
    <col min="6659" max="6659" width="8.125" style="998" customWidth="1"/>
    <col min="6660" max="6675" width="8.75" style="998" customWidth="1"/>
    <col min="6676" max="6912" width="9" style="998"/>
    <col min="6913" max="6913" width="3" style="998" customWidth="1"/>
    <col min="6914" max="6914" width="4.125" style="998" customWidth="1"/>
    <col min="6915" max="6915" width="8.125" style="998" customWidth="1"/>
    <col min="6916" max="6931" width="8.75" style="998" customWidth="1"/>
    <col min="6932" max="7168" width="9" style="998"/>
    <col min="7169" max="7169" width="3" style="998" customWidth="1"/>
    <col min="7170" max="7170" width="4.125" style="998" customWidth="1"/>
    <col min="7171" max="7171" width="8.125" style="998" customWidth="1"/>
    <col min="7172" max="7187" width="8.75" style="998" customWidth="1"/>
    <col min="7188" max="7424" width="9" style="998"/>
    <col min="7425" max="7425" width="3" style="998" customWidth="1"/>
    <col min="7426" max="7426" width="4.125" style="998" customWidth="1"/>
    <col min="7427" max="7427" width="8.125" style="998" customWidth="1"/>
    <col min="7428" max="7443" width="8.75" style="998" customWidth="1"/>
    <col min="7444" max="7680" width="9" style="998"/>
    <col min="7681" max="7681" width="3" style="998" customWidth="1"/>
    <col min="7682" max="7682" width="4.125" style="998" customWidth="1"/>
    <col min="7683" max="7683" width="8.125" style="998" customWidth="1"/>
    <col min="7684" max="7699" width="8.75" style="998" customWidth="1"/>
    <col min="7700" max="7936" width="9" style="998"/>
    <col min="7937" max="7937" width="3" style="998" customWidth="1"/>
    <col min="7938" max="7938" width="4.125" style="998" customWidth="1"/>
    <col min="7939" max="7939" width="8.125" style="998" customWidth="1"/>
    <col min="7940" max="7955" width="8.75" style="998" customWidth="1"/>
    <col min="7956" max="8192" width="9" style="998"/>
    <col min="8193" max="8193" width="3" style="998" customWidth="1"/>
    <col min="8194" max="8194" width="4.125" style="998" customWidth="1"/>
    <col min="8195" max="8195" width="8.125" style="998" customWidth="1"/>
    <col min="8196" max="8211" width="8.75" style="998" customWidth="1"/>
    <col min="8212" max="8448" width="9" style="998"/>
    <col min="8449" max="8449" width="3" style="998" customWidth="1"/>
    <col min="8450" max="8450" width="4.125" style="998" customWidth="1"/>
    <col min="8451" max="8451" width="8.125" style="998" customWidth="1"/>
    <col min="8452" max="8467" width="8.75" style="998" customWidth="1"/>
    <col min="8468" max="8704" width="9" style="998"/>
    <col min="8705" max="8705" width="3" style="998" customWidth="1"/>
    <col min="8706" max="8706" width="4.125" style="998" customWidth="1"/>
    <col min="8707" max="8707" width="8.125" style="998" customWidth="1"/>
    <col min="8708" max="8723" width="8.75" style="998" customWidth="1"/>
    <col min="8724" max="8960" width="9" style="998"/>
    <col min="8961" max="8961" width="3" style="998" customWidth="1"/>
    <col min="8962" max="8962" width="4.125" style="998" customWidth="1"/>
    <col min="8963" max="8963" width="8.125" style="998" customWidth="1"/>
    <col min="8964" max="8979" width="8.75" style="998" customWidth="1"/>
    <col min="8980" max="9216" width="9" style="998"/>
    <col min="9217" max="9217" width="3" style="998" customWidth="1"/>
    <col min="9218" max="9218" width="4.125" style="998" customWidth="1"/>
    <col min="9219" max="9219" width="8.125" style="998" customWidth="1"/>
    <col min="9220" max="9235" width="8.75" style="998" customWidth="1"/>
    <col min="9236" max="9472" width="9" style="998"/>
    <col min="9473" max="9473" width="3" style="998" customWidth="1"/>
    <col min="9474" max="9474" width="4.125" style="998" customWidth="1"/>
    <col min="9475" max="9475" width="8.125" style="998" customWidth="1"/>
    <col min="9476" max="9491" width="8.75" style="998" customWidth="1"/>
    <col min="9492" max="9728" width="9" style="998"/>
    <col min="9729" max="9729" width="3" style="998" customWidth="1"/>
    <col min="9730" max="9730" width="4.125" style="998" customWidth="1"/>
    <col min="9731" max="9731" width="8.125" style="998" customWidth="1"/>
    <col min="9732" max="9747" width="8.75" style="998" customWidth="1"/>
    <col min="9748" max="9984" width="9" style="998"/>
    <col min="9985" max="9985" width="3" style="998" customWidth="1"/>
    <col min="9986" max="9986" width="4.125" style="998" customWidth="1"/>
    <col min="9987" max="9987" width="8.125" style="998" customWidth="1"/>
    <col min="9988" max="10003" width="8.75" style="998" customWidth="1"/>
    <col min="10004" max="10240" width="9" style="998"/>
    <col min="10241" max="10241" width="3" style="998" customWidth="1"/>
    <col min="10242" max="10242" width="4.125" style="998" customWidth="1"/>
    <col min="10243" max="10243" width="8.125" style="998" customWidth="1"/>
    <col min="10244" max="10259" width="8.75" style="998" customWidth="1"/>
    <col min="10260" max="10496" width="9" style="998"/>
    <col min="10497" max="10497" width="3" style="998" customWidth="1"/>
    <col min="10498" max="10498" width="4.125" style="998" customWidth="1"/>
    <col min="10499" max="10499" width="8.125" style="998" customWidth="1"/>
    <col min="10500" max="10515" width="8.75" style="998" customWidth="1"/>
    <col min="10516" max="10752" width="9" style="998"/>
    <col min="10753" max="10753" width="3" style="998" customWidth="1"/>
    <col min="10754" max="10754" width="4.125" style="998" customWidth="1"/>
    <col min="10755" max="10755" width="8.125" style="998" customWidth="1"/>
    <col min="10756" max="10771" width="8.75" style="998" customWidth="1"/>
    <col min="10772" max="11008" width="9" style="998"/>
    <col min="11009" max="11009" width="3" style="998" customWidth="1"/>
    <col min="11010" max="11010" width="4.125" style="998" customWidth="1"/>
    <col min="11011" max="11011" width="8.125" style="998" customWidth="1"/>
    <col min="11012" max="11027" width="8.75" style="998" customWidth="1"/>
    <col min="11028" max="11264" width="9" style="998"/>
    <col min="11265" max="11265" width="3" style="998" customWidth="1"/>
    <col min="11266" max="11266" width="4.125" style="998" customWidth="1"/>
    <col min="11267" max="11267" width="8.125" style="998" customWidth="1"/>
    <col min="11268" max="11283" width="8.75" style="998" customWidth="1"/>
    <col min="11284" max="11520" width="9" style="998"/>
    <col min="11521" max="11521" width="3" style="998" customWidth="1"/>
    <col min="11522" max="11522" width="4.125" style="998" customWidth="1"/>
    <col min="11523" max="11523" width="8.125" style="998" customWidth="1"/>
    <col min="11524" max="11539" width="8.75" style="998" customWidth="1"/>
    <col min="11540" max="11776" width="9" style="998"/>
    <col min="11777" max="11777" width="3" style="998" customWidth="1"/>
    <col min="11778" max="11778" width="4.125" style="998" customWidth="1"/>
    <col min="11779" max="11779" width="8.125" style="998" customWidth="1"/>
    <col min="11780" max="11795" width="8.75" style="998" customWidth="1"/>
    <col min="11796" max="12032" width="9" style="998"/>
    <col min="12033" max="12033" width="3" style="998" customWidth="1"/>
    <col min="12034" max="12034" width="4.125" style="998" customWidth="1"/>
    <col min="12035" max="12035" width="8.125" style="998" customWidth="1"/>
    <col min="12036" max="12051" width="8.75" style="998" customWidth="1"/>
    <col min="12052" max="12288" width="9" style="998"/>
    <col min="12289" max="12289" width="3" style="998" customWidth="1"/>
    <col min="12290" max="12290" width="4.125" style="998" customWidth="1"/>
    <col min="12291" max="12291" width="8.125" style="998" customWidth="1"/>
    <col min="12292" max="12307" width="8.75" style="998" customWidth="1"/>
    <col min="12308" max="12544" width="9" style="998"/>
    <col min="12545" max="12545" width="3" style="998" customWidth="1"/>
    <col min="12546" max="12546" width="4.125" style="998" customWidth="1"/>
    <col min="12547" max="12547" width="8.125" style="998" customWidth="1"/>
    <col min="12548" max="12563" width="8.75" style="998" customWidth="1"/>
    <col min="12564" max="12800" width="9" style="998"/>
    <col min="12801" max="12801" width="3" style="998" customWidth="1"/>
    <col min="12802" max="12802" width="4.125" style="998" customWidth="1"/>
    <col min="12803" max="12803" width="8.125" style="998" customWidth="1"/>
    <col min="12804" max="12819" width="8.75" style="998" customWidth="1"/>
    <col min="12820" max="13056" width="9" style="998"/>
    <col min="13057" max="13057" width="3" style="998" customWidth="1"/>
    <col min="13058" max="13058" width="4.125" style="998" customWidth="1"/>
    <col min="13059" max="13059" width="8.125" style="998" customWidth="1"/>
    <col min="13060" max="13075" width="8.75" style="998" customWidth="1"/>
    <col min="13076" max="13312" width="9" style="998"/>
    <col min="13313" max="13313" width="3" style="998" customWidth="1"/>
    <col min="13314" max="13314" width="4.125" style="998" customWidth="1"/>
    <col min="13315" max="13315" width="8.125" style="998" customWidth="1"/>
    <col min="13316" max="13331" width="8.75" style="998" customWidth="1"/>
    <col min="13332" max="13568" width="9" style="998"/>
    <col min="13569" max="13569" width="3" style="998" customWidth="1"/>
    <col min="13570" max="13570" width="4.125" style="998" customWidth="1"/>
    <col min="13571" max="13571" width="8.125" style="998" customWidth="1"/>
    <col min="13572" max="13587" width="8.75" style="998" customWidth="1"/>
    <col min="13588" max="13824" width="9" style="998"/>
    <col min="13825" max="13825" width="3" style="998" customWidth="1"/>
    <col min="13826" max="13826" width="4.125" style="998" customWidth="1"/>
    <col min="13827" max="13827" width="8.125" style="998" customWidth="1"/>
    <col min="13828" max="13843" width="8.75" style="998" customWidth="1"/>
    <col min="13844" max="14080" width="9" style="998"/>
    <col min="14081" max="14081" width="3" style="998" customWidth="1"/>
    <col min="14082" max="14082" width="4.125" style="998" customWidth="1"/>
    <col min="14083" max="14083" width="8.125" style="998" customWidth="1"/>
    <col min="14084" max="14099" width="8.75" style="998" customWidth="1"/>
    <col min="14100" max="14336" width="9" style="998"/>
    <col min="14337" max="14337" width="3" style="998" customWidth="1"/>
    <col min="14338" max="14338" width="4.125" style="998" customWidth="1"/>
    <col min="14339" max="14339" width="8.125" style="998" customWidth="1"/>
    <col min="14340" max="14355" width="8.75" style="998" customWidth="1"/>
    <col min="14356" max="14592" width="9" style="998"/>
    <col min="14593" max="14593" width="3" style="998" customWidth="1"/>
    <col min="14594" max="14594" width="4.125" style="998" customWidth="1"/>
    <col min="14595" max="14595" width="8.125" style="998" customWidth="1"/>
    <col min="14596" max="14611" width="8.75" style="998" customWidth="1"/>
    <col min="14612" max="14848" width="9" style="998"/>
    <col min="14849" max="14849" width="3" style="998" customWidth="1"/>
    <col min="14850" max="14850" width="4.125" style="998" customWidth="1"/>
    <col min="14851" max="14851" width="8.125" style="998" customWidth="1"/>
    <col min="14852" max="14867" width="8.75" style="998" customWidth="1"/>
    <col min="14868" max="15104" width="9" style="998"/>
    <col min="15105" max="15105" width="3" style="998" customWidth="1"/>
    <col min="15106" max="15106" width="4.125" style="998" customWidth="1"/>
    <col min="15107" max="15107" width="8.125" style="998" customWidth="1"/>
    <col min="15108" max="15123" width="8.75" style="998" customWidth="1"/>
    <col min="15124" max="15360" width="9" style="998"/>
    <col min="15361" max="15361" width="3" style="998" customWidth="1"/>
    <col min="15362" max="15362" width="4.125" style="998" customWidth="1"/>
    <col min="15363" max="15363" width="8.125" style="998" customWidth="1"/>
    <col min="15364" max="15379" width="8.75" style="998" customWidth="1"/>
    <col min="15380" max="15616" width="9" style="998"/>
    <col min="15617" max="15617" width="3" style="998" customWidth="1"/>
    <col min="15618" max="15618" width="4.125" style="998" customWidth="1"/>
    <col min="15619" max="15619" width="8.125" style="998" customWidth="1"/>
    <col min="15620" max="15635" width="8.75" style="998" customWidth="1"/>
    <col min="15636" max="15872" width="9" style="998"/>
    <col min="15873" max="15873" width="3" style="998" customWidth="1"/>
    <col min="15874" max="15874" width="4.125" style="998" customWidth="1"/>
    <col min="15875" max="15875" width="8.125" style="998" customWidth="1"/>
    <col min="15876" max="15891" width="8.75" style="998" customWidth="1"/>
    <col min="15892" max="16128" width="9" style="998"/>
    <col min="16129" max="16129" width="3" style="998" customWidth="1"/>
    <col min="16130" max="16130" width="4.125" style="998" customWidth="1"/>
    <col min="16131" max="16131" width="8.125" style="998" customWidth="1"/>
    <col min="16132" max="16147" width="8.75" style="998" customWidth="1"/>
    <col min="16148" max="16384" width="9" style="998"/>
  </cols>
  <sheetData>
    <row r="1" spans="1:19" ht="14.25">
      <c r="A1" s="402" t="s">
        <v>213</v>
      </c>
    </row>
    <row r="2" spans="1:19" ht="14.25">
      <c r="A2" s="402"/>
    </row>
    <row r="3" spans="1:19" ht="20.25" customHeight="1" thickBot="1">
      <c r="Q3" s="404" t="s">
        <v>940</v>
      </c>
    </row>
    <row r="4" spans="1:19" ht="18" customHeight="1">
      <c r="A4" s="999"/>
      <c r="B4" s="1000"/>
      <c r="C4" s="1478" t="s">
        <v>214</v>
      </c>
      <c r="D4" s="1469" t="s">
        <v>215</v>
      </c>
      <c r="E4" s="1480"/>
      <c r="F4" s="1474" t="s">
        <v>216</v>
      </c>
      <c r="G4" s="1474"/>
      <c r="H4" s="1469" t="s">
        <v>217</v>
      </c>
      <c r="I4" s="1480"/>
      <c r="J4" s="1469" t="s">
        <v>218</v>
      </c>
      <c r="K4" s="1480"/>
      <c r="L4" s="1469" t="s">
        <v>219</v>
      </c>
      <c r="M4" s="1480"/>
      <c r="N4" s="1469" t="s">
        <v>220</v>
      </c>
      <c r="O4" s="1470"/>
      <c r="P4" s="1473" t="s">
        <v>221</v>
      </c>
      <c r="Q4" s="1470"/>
      <c r="R4" s="1474" t="s">
        <v>222</v>
      </c>
      <c r="S4" s="1470"/>
    </row>
    <row r="5" spans="1:19" ht="18" customHeight="1">
      <c r="A5" s="1001"/>
      <c r="B5" s="404"/>
      <c r="C5" s="1479"/>
      <c r="D5" s="1471"/>
      <c r="E5" s="1431"/>
      <c r="F5" s="1475"/>
      <c r="G5" s="1475"/>
      <c r="H5" s="1471"/>
      <c r="I5" s="1431"/>
      <c r="J5" s="1471"/>
      <c r="K5" s="1431"/>
      <c r="L5" s="1471"/>
      <c r="M5" s="1431"/>
      <c r="N5" s="1471"/>
      <c r="O5" s="1472"/>
      <c r="P5" s="1430"/>
      <c r="Q5" s="1472"/>
      <c r="R5" s="1475"/>
      <c r="S5" s="1472"/>
    </row>
    <row r="6" spans="1:19" ht="18" customHeight="1">
      <c r="A6" s="1001" t="s">
        <v>223</v>
      </c>
      <c r="B6" s="1002" t="s">
        <v>224</v>
      </c>
      <c r="C6" s="1479"/>
      <c r="D6" s="1471"/>
      <c r="E6" s="1431"/>
      <c r="F6" s="1475"/>
      <c r="G6" s="1475"/>
      <c r="H6" s="1471"/>
      <c r="I6" s="1431"/>
      <c r="J6" s="1471"/>
      <c r="K6" s="1431"/>
      <c r="L6" s="1471"/>
      <c r="M6" s="1431"/>
      <c r="N6" s="1471"/>
      <c r="O6" s="1472"/>
      <c r="P6" s="1430"/>
      <c r="Q6" s="1472"/>
      <c r="R6" s="1475"/>
      <c r="S6" s="1472"/>
    </row>
    <row r="7" spans="1:19" ht="18" customHeight="1">
      <c r="A7" s="1001" t="s">
        <v>225</v>
      </c>
      <c r="B7" s="404"/>
      <c r="C7" s="1003" t="s">
        <v>226</v>
      </c>
      <c r="D7" s="1465" t="s">
        <v>142</v>
      </c>
      <c r="E7" s="1463" t="s">
        <v>147</v>
      </c>
      <c r="F7" s="1461" t="s">
        <v>142</v>
      </c>
      <c r="G7" s="1476" t="s">
        <v>147</v>
      </c>
      <c r="H7" s="1465" t="s">
        <v>142</v>
      </c>
      <c r="I7" s="1463" t="s">
        <v>147</v>
      </c>
      <c r="J7" s="1465" t="s">
        <v>142</v>
      </c>
      <c r="K7" s="1463" t="s">
        <v>147</v>
      </c>
      <c r="L7" s="1465" t="s">
        <v>142</v>
      </c>
      <c r="M7" s="1463" t="s">
        <v>147</v>
      </c>
      <c r="N7" s="1465" t="s">
        <v>142</v>
      </c>
      <c r="O7" s="1459" t="s">
        <v>147</v>
      </c>
      <c r="P7" s="1467" t="s">
        <v>142</v>
      </c>
      <c r="Q7" s="1459" t="s">
        <v>147</v>
      </c>
      <c r="R7" s="1461" t="s">
        <v>142</v>
      </c>
      <c r="S7" s="1459" t="s">
        <v>147</v>
      </c>
    </row>
    <row r="8" spans="1:19" ht="18" customHeight="1">
      <c r="A8" s="1004" t="s">
        <v>226</v>
      </c>
      <c r="B8" s="1005"/>
      <c r="C8" s="1005"/>
      <c r="D8" s="1466"/>
      <c r="E8" s="1464"/>
      <c r="F8" s="1462"/>
      <c r="G8" s="1477"/>
      <c r="H8" s="1466"/>
      <c r="I8" s="1464"/>
      <c r="J8" s="1466"/>
      <c r="K8" s="1464"/>
      <c r="L8" s="1466"/>
      <c r="M8" s="1464"/>
      <c r="N8" s="1466"/>
      <c r="O8" s="1460"/>
      <c r="P8" s="1468"/>
      <c r="Q8" s="1460"/>
      <c r="R8" s="1462"/>
      <c r="S8" s="1460"/>
    </row>
    <row r="9" spans="1:19" ht="18" customHeight="1">
      <c r="A9" s="1435">
        <v>2</v>
      </c>
      <c r="B9" s="1436"/>
      <c r="C9" s="1007" t="s">
        <v>227</v>
      </c>
      <c r="D9" s="1445">
        <v>4</v>
      </c>
      <c r="E9" s="1446">
        <v>32</v>
      </c>
      <c r="F9" s="1445">
        <v>4</v>
      </c>
      <c r="G9" s="1446">
        <v>18</v>
      </c>
      <c r="H9" s="1445">
        <v>2</v>
      </c>
      <c r="I9" s="1446">
        <v>3</v>
      </c>
      <c r="J9" s="1445">
        <v>0</v>
      </c>
      <c r="K9" s="1446">
        <v>0</v>
      </c>
      <c r="L9" s="1445">
        <v>1</v>
      </c>
      <c r="M9" s="1446">
        <v>184</v>
      </c>
      <c r="N9" s="1445">
        <v>4</v>
      </c>
      <c r="O9" s="1419">
        <v>36</v>
      </c>
      <c r="P9" s="1418">
        <f>SUM(D9,F9,H9,N9,J9,L9)</f>
        <v>15</v>
      </c>
      <c r="Q9" s="1419">
        <f>SUM(E9,G9,I9,O9,K9,M9)</f>
        <v>273</v>
      </c>
      <c r="R9" s="1441">
        <f>ROUND(P9/$P$9*100,0)</f>
        <v>100</v>
      </c>
      <c r="S9" s="1419">
        <f>ROUND(Q9/$Q$9*100,0)</f>
        <v>100</v>
      </c>
    </row>
    <row r="10" spans="1:19" ht="18" customHeight="1">
      <c r="A10" s="1430"/>
      <c r="B10" s="1431"/>
      <c r="C10" s="1008" t="s">
        <v>228</v>
      </c>
      <c r="D10" s="1429">
        <v>1291.2</v>
      </c>
      <c r="E10" s="1427">
        <v>22307.4</v>
      </c>
      <c r="F10" s="1429">
        <v>1093.5999999999999</v>
      </c>
      <c r="G10" s="1427">
        <v>21119.1</v>
      </c>
      <c r="H10" s="1429">
        <v>2377.4</v>
      </c>
      <c r="I10" s="1427">
        <v>42046</v>
      </c>
      <c r="J10" s="1429">
        <v>621</v>
      </c>
      <c r="K10" s="1427">
        <v>12339.8</v>
      </c>
      <c r="L10" s="1429">
        <v>660</v>
      </c>
      <c r="M10" s="1427">
        <v>13690.2</v>
      </c>
      <c r="N10" s="1429">
        <v>1753.8</v>
      </c>
      <c r="O10" s="1414">
        <v>33765.5</v>
      </c>
      <c r="P10" s="1415"/>
      <c r="Q10" s="1414"/>
      <c r="R10" s="1442"/>
      <c r="S10" s="1414"/>
    </row>
    <row r="11" spans="1:19" ht="18" customHeight="1">
      <c r="A11" s="1430"/>
      <c r="B11" s="1431"/>
      <c r="C11" s="1447" t="s">
        <v>229</v>
      </c>
      <c r="D11" s="1457">
        <v>923</v>
      </c>
      <c r="E11" s="1451">
        <v>16282</v>
      </c>
      <c r="F11" s="1457">
        <v>794</v>
      </c>
      <c r="G11" s="1451">
        <v>15164</v>
      </c>
      <c r="H11" s="1457">
        <v>1594</v>
      </c>
      <c r="I11" s="1451">
        <v>30844</v>
      </c>
      <c r="J11" s="1453">
        <v>450</v>
      </c>
      <c r="K11" s="1455">
        <v>8907</v>
      </c>
      <c r="L11" s="1457">
        <v>467</v>
      </c>
      <c r="M11" s="1451">
        <v>10031</v>
      </c>
      <c r="N11" s="1457">
        <v>1326</v>
      </c>
      <c r="O11" s="1424">
        <v>26137</v>
      </c>
      <c r="P11" s="1422">
        <f>SUM(D11,F11,H11,N11,J11,L11)</f>
        <v>5554</v>
      </c>
      <c r="Q11" s="1424">
        <f>SUM(E11,G11,I11,O11,K11,M11)</f>
        <v>107365</v>
      </c>
      <c r="R11" s="1449">
        <f>ROUND(P11/$P$11*100,0)</f>
        <v>100</v>
      </c>
      <c r="S11" s="1424">
        <f>ROUND(Q11/$Q$11*100,0)</f>
        <v>100</v>
      </c>
    </row>
    <row r="12" spans="1:19" ht="18" customHeight="1">
      <c r="A12" s="1437"/>
      <c r="B12" s="1438"/>
      <c r="C12" s="1448"/>
      <c r="D12" s="1458"/>
      <c r="E12" s="1452"/>
      <c r="F12" s="1458"/>
      <c r="G12" s="1452"/>
      <c r="H12" s="1458"/>
      <c r="I12" s="1452"/>
      <c r="J12" s="1454"/>
      <c r="K12" s="1456"/>
      <c r="L12" s="1458"/>
      <c r="M12" s="1452"/>
      <c r="N12" s="1458"/>
      <c r="O12" s="1444"/>
      <c r="P12" s="1443"/>
      <c r="Q12" s="1444"/>
      <c r="R12" s="1450"/>
      <c r="S12" s="1444"/>
    </row>
    <row r="13" spans="1:19" ht="18" customHeight="1">
      <c r="A13" s="1435">
        <v>3</v>
      </c>
      <c r="B13" s="1436"/>
      <c r="C13" s="1007" t="s">
        <v>227</v>
      </c>
      <c r="D13" s="1445">
        <v>4</v>
      </c>
      <c r="E13" s="1446">
        <v>32</v>
      </c>
      <c r="F13" s="1445">
        <v>4</v>
      </c>
      <c r="G13" s="1446">
        <v>19</v>
      </c>
      <c r="H13" s="1445">
        <v>2</v>
      </c>
      <c r="I13" s="1446">
        <v>6</v>
      </c>
      <c r="J13" s="1445">
        <v>0</v>
      </c>
      <c r="K13" s="1446">
        <v>0</v>
      </c>
      <c r="L13" s="1445">
        <v>1</v>
      </c>
      <c r="M13" s="1446">
        <v>180</v>
      </c>
      <c r="N13" s="1445">
        <v>4</v>
      </c>
      <c r="O13" s="1419">
        <v>25</v>
      </c>
      <c r="P13" s="1439">
        <f>SUM(D13,F13,H13,N13,J13,L13)</f>
        <v>15</v>
      </c>
      <c r="Q13" s="1440">
        <f>SUM(E13,G13,I13,O13,K13,M13)</f>
        <v>262</v>
      </c>
      <c r="R13" s="1441">
        <f>ROUND(P13/$P$9*100,0)</f>
        <v>100</v>
      </c>
      <c r="S13" s="1419">
        <f>ROUND(Q13/$Q$9*100,0)</f>
        <v>96</v>
      </c>
    </row>
    <row r="14" spans="1:19" ht="18" customHeight="1">
      <c r="A14" s="1430"/>
      <c r="B14" s="1431"/>
      <c r="C14" s="1008" t="s">
        <v>228</v>
      </c>
      <c r="D14" s="1429">
        <v>1291.2</v>
      </c>
      <c r="E14" s="1427">
        <v>22307.4</v>
      </c>
      <c r="F14" s="1429">
        <v>1093.5999999999999</v>
      </c>
      <c r="G14" s="1427">
        <v>21119.1</v>
      </c>
      <c r="H14" s="1429">
        <v>2377.4</v>
      </c>
      <c r="I14" s="1427">
        <v>42046</v>
      </c>
      <c r="J14" s="1429">
        <v>621</v>
      </c>
      <c r="K14" s="1427">
        <v>12339.8</v>
      </c>
      <c r="L14" s="1429">
        <v>660</v>
      </c>
      <c r="M14" s="1427">
        <v>13690.2</v>
      </c>
      <c r="N14" s="1429">
        <v>1753.8</v>
      </c>
      <c r="O14" s="1414">
        <v>33765.5</v>
      </c>
      <c r="P14" s="1416"/>
      <c r="Q14" s="1417"/>
      <c r="R14" s="1442"/>
      <c r="S14" s="1414"/>
    </row>
    <row r="15" spans="1:19" ht="18" customHeight="1">
      <c r="A15" s="1430"/>
      <c r="B15" s="1431"/>
      <c r="C15" s="1447" t="s">
        <v>229</v>
      </c>
      <c r="D15" s="1010">
        <v>898</v>
      </c>
      <c r="E15" s="1011">
        <v>16472</v>
      </c>
      <c r="F15" s="1010">
        <v>797</v>
      </c>
      <c r="G15" s="1011">
        <v>15190</v>
      </c>
      <c r="H15" s="1010">
        <v>1626</v>
      </c>
      <c r="I15" s="1011">
        <v>34798</v>
      </c>
      <c r="J15" s="1010">
        <v>445</v>
      </c>
      <c r="K15" s="1011">
        <v>8794</v>
      </c>
      <c r="L15" s="1010">
        <v>475</v>
      </c>
      <c r="M15" s="1011">
        <v>10411</v>
      </c>
      <c r="N15" s="1010">
        <v>1355</v>
      </c>
      <c r="O15" s="1012">
        <v>26141</v>
      </c>
      <c r="P15" s="1013">
        <f t="shared" ref="P15:Q17" si="0">SUM(D15,F15,H15,N15,J15,L15)</f>
        <v>5596</v>
      </c>
      <c r="Q15" s="1012">
        <f t="shared" si="0"/>
        <v>111806</v>
      </c>
      <c r="R15" s="1449">
        <f>ROUND(P15/$P$11*100,0)</f>
        <v>101</v>
      </c>
      <c r="S15" s="1424">
        <f>ROUND(Q15/$Q$11*100,0)</f>
        <v>104</v>
      </c>
    </row>
    <row r="16" spans="1:19" ht="18" customHeight="1">
      <c r="A16" s="1437"/>
      <c r="B16" s="1438"/>
      <c r="C16" s="1448"/>
      <c r="D16" s="1014">
        <v>4</v>
      </c>
      <c r="E16" s="1015">
        <v>165</v>
      </c>
      <c r="F16" s="1016">
        <v>12</v>
      </c>
      <c r="G16" s="1015">
        <v>307</v>
      </c>
      <c r="H16" s="1016">
        <v>13</v>
      </c>
      <c r="I16" s="1015">
        <v>385</v>
      </c>
      <c r="J16" s="1016">
        <v>6</v>
      </c>
      <c r="K16" s="1015">
        <v>140</v>
      </c>
      <c r="L16" s="1016">
        <v>2</v>
      </c>
      <c r="M16" s="1015">
        <v>38</v>
      </c>
      <c r="N16" s="1016">
        <v>15</v>
      </c>
      <c r="O16" s="1017">
        <v>486</v>
      </c>
      <c r="P16" s="1018">
        <f t="shared" si="0"/>
        <v>52</v>
      </c>
      <c r="Q16" s="1017">
        <f t="shared" si="0"/>
        <v>1521</v>
      </c>
      <c r="R16" s="1450"/>
      <c r="S16" s="1444"/>
    </row>
    <row r="17" spans="1:19" ht="18" customHeight="1">
      <c r="A17" s="1435">
        <v>4</v>
      </c>
      <c r="B17" s="1436"/>
      <c r="C17" s="1007" t="s">
        <v>227</v>
      </c>
      <c r="D17" s="1445">
        <v>4</v>
      </c>
      <c r="E17" s="1446">
        <v>32</v>
      </c>
      <c r="F17" s="1445">
        <v>4</v>
      </c>
      <c r="G17" s="1446">
        <v>20</v>
      </c>
      <c r="H17" s="1445">
        <v>2</v>
      </c>
      <c r="I17" s="1446">
        <v>12</v>
      </c>
      <c r="J17" s="1445">
        <v>0</v>
      </c>
      <c r="K17" s="1446">
        <v>0</v>
      </c>
      <c r="L17" s="1445">
        <v>1</v>
      </c>
      <c r="M17" s="1446">
        <v>182</v>
      </c>
      <c r="N17" s="1445">
        <v>3</v>
      </c>
      <c r="O17" s="1419">
        <v>20</v>
      </c>
      <c r="P17" s="1439">
        <f t="shared" si="0"/>
        <v>14</v>
      </c>
      <c r="Q17" s="1440">
        <f t="shared" si="0"/>
        <v>266</v>
      </c>
      <c r="R17" s="1441">
        <f>ROUND(P17/$P$9*100,0)</f>
        <v>93</v>
      </c>
      <c r="S17" s="1419">
        <f>ROUND(Q17/$Q$9*100,0)</f>
        <v>97</v>
      </c>
    </row>
    <row r="18" spans="1:19" ht="18" customHeight="1">
      <c r="A18" s="1430"/>
      <c r="B18" s="1431"/>
      <c r="C18" s="1008" t="s">
        <v>228</v>
      </c>
      <c r="D18" s="1429"/>
      <c r="E18" s="1427"/>
      <c r="F18" s="1429"/>
      <c r="G18" s="1427"/>
      <c r="H18" s="1429"/>
      <c r="I18" s="1427"/>
      <c r="J18" s="1429"/>
      <c r="K18" s="1427"/>
      <c r="L18" s="1429"/>
      <c r="M18" s="1427"/>
      <c r="N18" s="1429"/>
      <c r="O18" s="1414"/>
      <c r="P18" s="1416"/>
      <c r="Q18" s="1417"/>
      <c r="R18" s="1442"/>
      <c r="S18" s="1414"/>
    </row>
    <row r="19" spans="1:19" ht="18" customHeight="1">
      <c r="A19" s="1430"/>
      <c r="B19" s="1431"/>
      <c r="C19" s="1420" t="s">
        <v>229</v>
      </c>
      <c r="D19" s="1010">
        <v>908</v>
      </c>
      <c r="E19" s="1011">
        <v>16550</v>
      </c>
      <c r="F19" s="1010">
        <v>781</v>
      </c>
      <c r="G19" s="1011">
        <v>14919</v>
      </c>
      <c r="H19" s="1010">
        <v>1590</v>
      </c>
      <c r="I19" s="1011">
        <v>34255</v>
      </c>
      <c r="J19" s="1010">
        <v>448</v>
      </c>
      <c r="K19" s="1011">
        <v>8729</v>
      </c>
      <c r="L19" s="1010">
        <v>471</v>
      </c>
      <c r="M19" s="1011">
        <v>9863</v>
      </c>
      <c r="N19" s="1010">
        <v>1375</v>
      </c>
      <c r="O19" s="1012">
        <v>25626</v>
      </c>
      <c r="P19" s="1013">
        <f t="shared" ref="P19:Q21" si="1">SUM(D19,F19,H19,N19,J19,L19)</f>
        <v>5573</v>
      </c>
      <c r="Q19" s="1012">
        <f t="shared" si="1"/>
        <v>109942</v>
      </c>
      <c r="R19" s="1422">
        <f>ROUND(P19/$P$11*100,0)</f>
        <v>100</v>
      </c>
      <c r="S19" s="1424">
        <f>ROUND(Q19/$Q$11*100,0)</f>
        <v>102</v>
      </c>
    </row>
    <row r="20" spans="1:19" ht="18" customHeight="1">
      <c r="A20" s="1437"/>
      <c r="B20" s="1438"/>
      <c r="C20" s="1434"/>
      <c r="D20" s="1014">
        <v>4</v>
      </c>
      <c r="E20" s="1015">
        <v>174</v>
      </c>
      <c r="F20" s="1016">
        <v>11</v>
      </c>
      <c r="G20" s="1015">
        <v>293</v>
      </c>
      <c r="H20" s="1016">
        <v>14</v>
      </c>
      <c r="I20" s="1015">
        <v>400</v>
      </c>
      <c r="J20" s="1016">
        <v>6</v>
      </c>
      <c r="K20" s="1015">
        <v>132</v>
      </c>
      <c r="L20" s="1016">
        <v>2</v>
      </c>
      <c r="M20" s="1015">
        <v>38</v>
      </c>
      <c r="N20" s="1016">
        <v>14</v>
      </c>
      <c r="O20" s="1017">
        <v>399</v>
      </c>
      <c r="P20" s="1018">
        <f t="shared" si="1"/>
        <v>51</v>
      </c>
      <c r="Q20" s="1017">
        <f t="shared" si="1"/>
        <v>1436</v>
      </c>
      <c r="R20" s="1443"/>
      <c r="S20" s="1444"/>
    </row>
    <row r="21" spans="1:19" ht="18" customHeight="1">
      <c r="A21" s="1435">
        <v>5</v>
      </c>
      <c r="B21" s="1436"/>
      <c r="C21" s="1007" t="s">
        <v>227</v>
      </c>
      <c r="D21" s="1428">
        <v>4</v>
      </c>
      <c r="E21" s="1426">
        <v>31</v>
      </c>
      <c r="F21" s="1428">
        <v>4</v>
      </c>
      <c r="G21" s="1426">
        <v>17</v>
      </c>
      <c r="H21" s="1428">
        <v>3</v>
      </c>
      <c r="I21" s="1426">
        <v>13</v>
      </c>
      <c r="J21" s="1428">
        <v>0</v>
      </c>
      <c r="K21" s="1426">
        <v>0</v>
      </c>
      <c r="L21" s="1428">
        <v>1</v>
      </c>
      <c r="M21" s="1426">
        <v>187</v>
      </c>
      <c r="N21" s="1428">
        <v>3</v>
      </c>
      <c r="O21" s="1413">
        <v>20</v>
      </c>
      <c r="P21" s="1415">
        <f t="shared" si="1"/>
        <v>15</v>
      </c>
      <c r="Q21" s="1414">
        <f t="shared" si="1"/>
        <v>268</v>
      </c>
      <c r="R21" s="1418">
        <f>ROUND(P21/$P$9*100,0)</f>
        <v>100</v>
      </c>
      <c r="S21" s="1419">
        <f>ROUND(Q21/$Q$9*100,0)</f>
        <v>98</v>
      </c>
    </row>
    <row r="22" spans="1:19" ht="18" customHeight="1">
      <c r="A22" s="1430"/>
      <c r="B22" s="1431"/>
      <c r="C22" s="1008" t="s">
        <v>228</v>
      </c>
      <c r="D22" s="1429"/>
      <c r="E22" s="1427"/>
      <c r="F22" s="1429"/>
      <c r="G22" s="1427"/>
      <c r="H22" s="1429"/>
      <c r="I22" s="1427"/>
      <c r="J22" s="1429"/>
      <c r="K22" s="1427"/>
      <c r="L22" s="1429"/>
      <c r="M22" s="1427"/>
      <c r="N22" s="1429"/>
      <c r="O22" s="1414"/>
      <c r="P22" s="1416"/>
      <c r="Q22" s="1417"/>
      <c r="R22" s="1415"/>
      <c r="S22" s="1414"/>
    </row>
    <row r="23" spans="1:19" ht="18" customHeight="1">
      <c r="A23" s="1430"/>
      <c r="B23" s="1431"/>
      <c r="C23" s="1420" t="s">
        <v>229</v>
      </c>
      <c r="D23" s="1010">
        <v>896</v>
      </c>
      <c r="E23" s="1011">
        <v>16293</v>
      </c>
      <c r="F23" s="1010">
        <v>799</v>
      </c>
      <c r="G23" s="1011">
        <v>14938</v>
      </c>
      <c r="H23" s="1010">
        <v>1608</v>
      </c>
      <c r="I23" s="1011">
        <v>33699</v>
      </c>
      <c r="J23" s="1019">
        <v>442</v>
      </c>
      <c r="K23" s="1020">
        <v>8610</v>
      </c>
      <c r="L23" s="1010">
        <v>467</v>
      </c>
      <c r="M23" s="1011">
        <v>9659</v>
      </c>
      <c r="N23" s="1010">
        <v>1348</v>
      </c>
      <c r="O23" s="1012">
        <v>25665</v>
      </c>
      <c r="P23" s="1013">
        <f t="shared" ref="P23:Q25" si="2">SUM(D23,F23,H23,N23,J23,L23)</f>
        <v>5560</v>
      </c>
      <c r="Q23" s="1012">
        <f t="shared" si="2"/>
        <v>108864</v>
      </c>
      <c r="R23" s="1422">
        <f>ROUND(P23/$P$11*100,0)</f>
        <v>100</v>
      </c>
      <c r="S23" s="1424">
        <f>ROUND(Q23/$Q$11*100,0)</f>
        <v>101</v>
      </c>
    </row>
    <row r="24" spans="1:19" ht="18" customHeight="1" thickBot="1">
      <c r="A24" s="1437"/>
      <c r="B24" s="1438"/>
      <c r="C24" s="1434"/>
      <c r="D24" s="1021">
        <v>4</v>
      </c>
      <c r="E24" s="1022">
        <v>164</v>
      </c>
      <c r="F24" s="1021">
        <v>11</v>
      </c>
      <c r="G24" s="1022">
        <v>285</v>
      </c>
      <c r="H24" s="1021">
        <v>13</v>
      </c>
      <c r="I24" s="1022">
        <v>394</v>
      </c>
      <c r="J24" s="1021">
        <v>6</v>
      </c>
      <c r="K24" s="1022">
        <v>132</v>
      </c>
      <c r="L24" s="1021">
        <v>2</v>
      </c>
      <c r="M24" s="1022">
        <v>39</v>
      </c>
      <c r="N24" s="1021">
        <v>13</v>
      </c>
      <c r="O24" s="1023">
        <v>412</v>
      </c>
      <c r="P24" s="1024">
        <f t="shared" si="2"/>
        <v>49</v>
      </c>
      <c r="Q24" s="1023">
        <f t="shared" si="2"/>
        <v>1426</v>
      </c>
      <c r="R24" s="1423"/>
      <c r="S24" s="1425"/>
    </row>
    <row r="25" spans="1:19" ht="18" customHeight="1">
      <c r="A25" s="1430">
        <v>6</v>
      </c>
      <c r="B25" s="1431"/>
      <c r="C25" s="1025" t="s">
        <v>227</v>
      </c>
      <c r="D25" s="1428">
        <v>4</v>
      </c>
      <c r="E25" s="1426">
        <v>32</v>
      </c>
      <c r="F25" s="1428">
        <v>5</v>
      </c>
      <c r="G25" s="1426">
        <v>21</v>
      </c>
      <c r="H25" s="1428">
        <v>3</v>
      </c>
      <c r="I25" s="1426">
        <v>3</v>
      </c>
      <c r="J25" s="1428">
        <v>0</v>
      </c>
      <c r="K25" s="1426">
        <v>0</v>
      </c>
      <c r="L25" s="1428">
        <v>1</v>
      </c>
      <c r="M25" s="1426">
        <v>183</v>
      </c>
      <c r="N25" s="1428">
        <v>3</v>
      </c>
      <c r="O25" s="1413">
        <v>20</v>
      </c>
      <c r="P25" s="1415">
        <f t="shared" si="2"/>
        <v>16</v>
      </c>
      <c r="Q25" s="1414">
        <f t="shared" si="2"/>
        <v>259</v>
      </c>
      <c r="R25" s="1418">
        <f>ROUND(P25/$P$9*100,0)</f>
        <v>107</v>
      </c>
      <c r="S25" s="1419">
        <f>ROUND(Q25/$Q$9*100,0)</f>
        <v>95</v>
      </c>
    </row>
    <row r="26" spans="1:19" ht="18" customHeight="1">
      <c r="A26" s="1430"/>
      <c r="B26" s="1431"/>
      <c r="C26" s="1008" t="s">
        <v>228</v>
      </c>
      <c r="D26" s="1429"/>
      <c r="E26" s="1427"/>
      <c r="F26" s="1429"/>
      <c r="G26" s="1427"/>
      <c r="H26" s="1429"/>
      <c r="I26" s="1427"/>
      <c r="J26" s="1429"/>
      <c r="K26" s="1427"/>
      <c r="L26" s="1429"/>
      <c r="M26" s="1427"/>
      <c r="N26" s="1429"/>
      <c r="O26" s="1414"/>
      <c r="P26" s="1416"/>
      <c r="Q26" s="1417"/>
      <c r="R26" s="1415"/>
      <c r="S26" s="1414"/>
    </row>
    <row r="27" spans="1:19" ht="18" customHeight="1">
      <c r="A27" s="1430"/>
      <c r="B27" s="1431"/>
      <c r="C27" s="1420" t="s">
        <v>229</v>
      </c>
      <c r="D27" s="1010">
        <v>887</v>
      </c>
      <c r="E27" s="1011">
        <v>16523</v>
      </c>
      <c r="F27" s="1010">
        <v>803</v>
      </c>
      <c r="G27" s="1011">
        <v>14937</v>
      </c>
      <c r="H27" s="1010">
        <v>1538</v>
      </c>
      <c r="I27" s="1011">
        <v>30264</v>
      </c>
      <c r="J27" s="1019">
        <v>439</v>
      </c>
      <c r="K27" s="1020">
        <v>8480</v>
      </c>
      <c r="L27" s="1010">
        <v>458</v>
      </c>
      <c r="M27" s="1011">
        <v>10151</v>
      </c>
      <c r="N27" s="1010">
        <v>1302</v>
      </c>
      <c r="O27" s="1012">
        <v>25190</v>
      </c>
      <c r="P27" s="1013">
        <f>SUM(D27,F27,H27,N27,J27,L27)</f>
        <v>5427</v>
      </c>
      <c r="Q27" s="1012">
        <f>SUM(E27,G27,I27,O27,K27,M27)</f>
        <v>105545</v>
      </c>
      <c r="R27" s="1422">
        <f>ROUND(P27/$P$11*100,0)</f>
        <v>98</v>
      </c>
      <c r="S27" s="1424">
        <f>ROUND(Q27/$Q$11*100,0)</f>
        <v>98</v>
      </c>
    </row>
    <row r="28" spans="1:19" ht="18" customHeight="1" thickBot="1">
      <c r="A28" s="1432"/>
      <c r="B28" s="1433"/>
      <c r="C28" s="1421"/>
      <c r="D28" s="1021">
        <v>4</v>
      </c>
      <c r="E28" s="1022">
        <v>164</v>
      </c>
      <c r="F28" s="1021">
        <v>10</v>
      </c>
      <c r="G28" s="1022">
        <v>227</v>
      </c>
      <c r="H28" s="1021">
        <v>12</v>
      </c>
      <c r="I28" s="1022">
        <v>372</v>
      </c>
      <c r="J28" s="1021">
        <v>5</v>
      </c>
      <c r="K28" s="1022">
        <v>87</v>
      </c>
      <c r="L28" s="1021">
        <v>2</v>
      </c>
      <c r="M28" s="1022">
        <v>34</v>
      </c>
      <c r="N28" s="1021">
        <v>13</v>
      </c>
      <c r="O28" s="1023">
        <v>412</v>
      </c>
      <c r="P28" s="1024">
        <f>SUM(D28,F28,H28,N28,J28,L28)</f>
        <v>46</v>
      </c>
      <c r="Q28" s="1023">
        <f>SUM(E28,G28,I28,O28,K28,M28)</f>
        <v>1296</v>
      </c>
      <c r="R28" s="1423"/>
      <c r="S28" s="1425"/>
    </row>
    <row r="29" spans="1:19" ht="18" customHeight="1">
      <c r="B29" s="1026" t="s">
        <v>230</v>
      </c>
      <c r="C29" s="404" t="s">
        <v>864</v>
      </c>
      <c r="D29" s="404"/>
    </row>
    <row r="30" spans="1:19" ht="18" customHeight="1">
      <c r="B30" s="404"/>
      <c r="C30" s="404" t="s">
        <v>231</v>
      </c>
      <c r="D30" s="404"/>
    </row>
    <row r="31" spans="1:19" ht="18" customHeight="1">
      <c r="B31" s="404"/>
      <c r="C31" s="404" t="s">
        <v>525</v>
      </c>
      <c r="D31" s="404"/>
    </row>
    <row r="32" spans="1:19" ht="18" customHeight="1">
      <c r="B32" s="404"/>
      <c r="C32" s="404" t="s">
        <v>232</v>
      </c>
      <c r="D32" s="404"/>
    </row>
    <row r="33" spans="2:3" ht="18" customHeight="1">
      <c r="B33" s="404"/>
      <c r="C33" s="404" t="s">
        <v>941</v>
      </c>
    </row>
  </sheetData>
  <mergeCells count="139">
    <mergeCell ref="C4:C6"/>
    <mergeCell ref="D4:E6"/>
    <mergeCell ref="F4:G6"/>
    <mergeCell ref="H4:I6"/>
    <mergeCell ref="J4:K6"/>
    <mergeCell ref="L4:M6"/>
    <mergeCell ref="N4:O6"/>
    <mergeCell ref="P4:Q6"/>
    <mergeCell ref="R4:S6"/>
    <mergeCell ref="D7:D8"/>
    <mergeCell ref="E7:E8"/>
    <mergeCell ref="F7:F8"/>
    <mergeCell ref="G7:G8"/>
    <mergeCell ref="H7:H8"/>
    <mergeCell ref="I7:I8"/>
    <mergeCell ref="J7:J8"/>
    <mergeCell ref="Q7:Q8"/>
    <mergeCell ref="R7:R8"/>
    <mergeCell ref="S7:S8"/>
    <mergeCell ref="A9:B12"/>
    <mergeCell ref="D9:D10"/>
    <mergeCell ref="E9:E10"/>
    <mergeCell ref="F9:F10"/>
    <mergeCell ref="G9:G10"/>
    <mergeCell ref="H9:H10"/>
    <mergeCell ref="I9:I10"/>
    <mergeCell ref="K7:K8"/>
    <mergeCell ref="L7:L8"/>
    <mergeCell ref="M7:M8"/>
    <mergeCell ref="N7:N8"/>
    <mergeCell ref="O7:O8"/>
    <mergeCell ref="P7:P8"/>
    <mergeCell ref="P9:P10"/>
    <mergeCell ref="Q9:Q10"/>
    <mergeCell ref="R9:R10"/>
    <mergeCell ref="S9:S10"/>
    <mergeCell ref="C11:C12"/>
    <mergeCell ref="D11:D12"/>
    <mergeCell ref="E11:E12"/>
    <mergeCell ref="F11:F12"/>
    <mergeCell ref="G11:G12"/>
    <mergeCell ref="H11:H12"/>
    <mergeCell ref="J9:J10"/>
    <mergeCell ref="K9:K10"/>
    <mergeCell ref="L9:L10"/>
    <mergeCell ref="M9:M10"/>
    <mergeCell ref="N9:N10"/>
    <mergeCell ref="O9:O10"/>
    <mergeCell ref="O11:O12"/>
    <mergeCell ref="P11:P12"/>
    <mergeCell ref="Q11:Q12"/>
    <mergeCell ref="R11:R12"/>
    <mergeCell ref="S11:S12"/>
    <mergeCell ref="A13:B16"/>
    <mergeCell ref="D13:D14"/>
    <mergeCell ref="E13:E14"/>
    <mergeCell ref="F13:F14"/>
    <mergeCell ref="G13:G14"/>
    <mergeCell ref="I11:I12"/>
    <mergeCell ref="J11:J12"/>
    <mergeCell ref="K11:K12"/>
    <mergeCell ref="L11:L12"/>
    <mergeCell ref="M11:M12"/>
    <mergeCell ref="N11:N12"/>
    <mergeCell ref="N13:N14"/>
    <mergeCell ref="O13:O14"/>
    <mergeCell ref="P13:P14"/>
    <mergeCell ref="Q13:Q14"/>
    <mergeCell ref="R13:R14"/>
    <mergeCell ref="S13:S14"/>
    <mergeCell ref="H13:H14"/>
    <mergeCell ref="I13:I14"/>
    <mergeCell ref="J13:J14"/>
    <mergeCell ref="K13:K14"/>
    <mergeCell ref="L13:L14"/>
    <mergeCell ref="M13:M14"/>
    <mergeCell ref="C15:C16"/>
    <mergeCell ref="R15:R16"/>
    <mergeCell ref="S15:S16"/>
    <mergeCell ref="A17:B20"/>
    <mergeCell ref="D17:D18"/>
    <mergeCell ref="E17:E18"/>
    <mergeCell ref="F17:F18"/>
    <mergeCell ref="G17:G18"/>
    <mergeCell ref="H17:H18"/>
    <mergeCell ref="I17:I18"/>
    <mergeCell ref="P17:P18"/>
    <mergeCell ref="Q17:Q18"/>
    <mergeCell ref="R17:R18"/>
    <mergeCell ref="S17:S18"/>
    <mergeCell ref="C19:C20"/>
    <mergeCell ref="R19:R20"/>
    <mergeCell ref="S19:S20"/>
    <mergeCell ref="J17:J18"/>
    <mergeCell ref="K17:K18"/>
    <mergeCell ref="L17:L18"/>
    <mergeCell ref="M17:M18"/>
    <mergeCell ref="N17:N18"/>
    <mergeCell ref="O17:O18"/>
    <mergeCell ref="R21:R22"/>
    <mergeCell ref="S21:S22"/>
    <mergeCell ref="C23:C24"/>
    <mergeCell ref="R23:R24"/>
    <mergeCell ref="S23:S24"/>
    <mergeCell ref="I21:I22"/>
    <mergeCell ref="J21:J22"/>
    <mergeCell ref="K21:K22"/>
    <mergeCell ref="L21:L22"/>
    <mergeCell ref="M21:M22"/>
    <mergeCell ref="N21:N22"/>
    <mergeCell ref="D21:D22"/>
    <mergeCell ref="E21:E22"/>
    <mergeCell ref="F21:F22"/>
    <mergeCell ref="G21:G22"/>
    <mergeCell ref="H21:H22"/>
    <mergeCell ref="A25:B28"/>
    <mergeCell ref="D25:D26"/>
    <mergeCell ref="E25:E26"/>
    <mergeCell ref="F25:F26"/>
    <mergeCell ref="G25:G26"/>
    <mergeCell ref="H25:H26"/>
    <mergeCell ref="O21:O22"/>
    <mergeCell ref="P21:P22"/>
    <mergeCell ref="Q21:Q22"/>
    <mergeCell ref="A21:B24"/>
    <mergeCell ref="O25:O26"/>
    <mergeCell ref="P25:P26"/>
    <mergeCell ref="Q25:Q26"/>
    <mergeCell ref="R25:R26"/>
    <mergeCell ref="S25:S26"/>
    <mergeCell ref="C27:C28"/>
    <mergeCell ref="R27:R28"/>
    <mergeCell ref="S27:S28"/>
    <mergeCell ref="I25:I26"/>
    <mergeCell ref="J25:J26"/>
    <mergeCell ref="K25:K26"/>
    <mergeCell ref="L25:L26"/>
    <mergeCell ref="M25:M26"/>
    <mergeCell ref="N25:N26"/>
  </mergeCells>
  <phoneticPr fontId="7"/>
  <pageMargins left="0.78740157480314965" right="0" top="0.98425196850393704" bottom="0.78740157480314965" header="0.51181102362204722" footer="0.51181102362204722"/>
  <pageSetup paperSize="9" scale="87" fitToWidth="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02A5-08AE-422E-A78C-C1B542A899F1}">
  <sheetPr>
    <tabColor rgb="FFFF99FF"/>
    <pageSetUpPr fitToPage="1"/>
  </sheetPr>
  <dimension ref="B1:AF38"/>
  <sheetViews>
    <sheetView zoomScaleNormal="100" workbookViewId="0"/>
  </sheetViews>
  <sheetFormatPr defaultRowHeight="13.5"/>
  <cols>
    <col min="1" max="1" width="9" style="1027"/>
    <col min="2" max="3" width="3.5" style="1027" customWidth="1"/>
    <col min="4" max="4" width="8.375" style="1027" customWidth="1"/>
    <col min="5" max="6" width="3.75" style="1027" customWidth="1"/>
    <col min="7" max="7" width="2.25" style="1027" customWidth="1"/>
    <col min="8" max="8" width="3.5" style="1027" customWidth="1"/>
    <col min="9" max="10" width="2.25" style="1027" customWidth="1"/>
    <col min="11" max="11" width="3.5" style="1027" customWidth="1"/>
    <col min="12" max="13" width="2.25" style="1027" customWidth="1"/>
    <col min="14" max="14" width="3.5" style="1027" customWidth="1"/>
    <col min="15" max="16" width="2.25" style="1027" customWidth="1"/>
    <col min="17" max="17" width="3.5" style="1027" customWidth="1"/>
    <col min="18" max="19" width="2.25" style="1027" customWidth="1"/>
    <col min="20" max="20" width="3.5" style="1027" customWidth="1"/>
    <col min="21" max="22" width="2.25" style="1027" customWidth="1"/>
    <col min="23" max="23" width="3.5" style="1027" customWidth="1"/>
    <col min="24" max="25" width="2.25" style="1027" customWidth="1"/>
    <col min="26" max="26" width="3.5" style="1027" customWidth="1"/>
    <col min="27" max="28" width="2.25" style="1027" customWidth="1"/>
    <col min="29" max="29" width="3.5" style="1027" customWidth="1"/>
    <col min="30" max="30" width="2.25" style="1027" customWidth="1"/>
    <col min="31" max="257" width="9" style="1027"/>
    <col min="258" max="259" width="3.5" style="1027" customWidth="1"/>
    <col min="260" max="260" width="8.375" style="1027" customWidth="1"/>
    <col min="261" max="262" width="3.75" style="1027" customWidth="1"/>
    <col min="263" max="263" width="2.25" style="1027" customWidth="1"/>
    <col min="264" max="264" width="3.5" style="1027" customWidth="1"/>
    <col min="265" max="266" width="2.25" style="1027" customWidth="1"/>
    <col min="267" max="267" width="3.5" style="1027" customWidth="1"/>
    <col min="268" max="269" width="2.25" style="1027" customWidth="1"/>
    <col min="270" max="270" width="3.5" style="1027" customWidth="1"/>
    <col min="271" max="272" width="2.25" style="1027" customWidth="1"/>
    <col min="273" max="273" width="3.5" style="1027" customWidth="1"/>
    <col min="274" max="275" width="2.25" style="1027" customWidth="1"/>
    <col min="276" max="276" width="3.5" style="1027" customWidth="1"/>
    <col min="277" max="278" width="2.25" style="1027" customWidth="1"/>
    <col min="279" max="279" width="3.5" style="1027" customWidth="1"/>
    <col min="280" max="281" width="2.25" style="1027" customWidth="1"/>
    <col min="282" max="282" width="3.5" style="1027" customWidth="1"/>
    <col min="283" max="284" width="2.25" style="1027" customWidth="1"/>
    <col min="285" max="285" width="3.5" style="1027" customWidth="1"/>
    <col min="286" max="286" width="2.25" style="1027" customWidth="1"/>
    <col min="287" max="513" width="9" style="1027"/>
    <col min="514" max="515" width="3.5" style="1027" customWidth="1"/>
    <col min="516" max="516" width="8.375" style="1027" customWidth="1"/>
    <col min="517" max="518" width="3.75" style="1027" customWidth="1"/>
    <col min="519" max="519" width="2.25" style="1027" customWidth="1"/>
    <col min="520" max="520" width="3.5" style="1027" customWidth="1"/>
    <col min="521" max="522" width="2.25" style="1027" customWidth="1"/>
    <col min="523" max="523" width="3.5" style="1027" customWidth="1"/>
    <col min="524" max="525" width="2.25" style="1027" customWidth="1"/>
    <col min="526" max="526" width="3.5" style="1027" customWidth="1"/>
    <col min="527" max="528" width="2.25" style="1027" customWidth="1"/>
    <col min="529" max="529" width="3.5" style="1027" customWidth="1"/>
    <col min="530" max="531" width="2.25" style="1027" customWidth="1"/>
    <col min="532" max="532" width="3.5" style="1027" customWidth="1"/>
    <col min="533" max="534" width="2.25" style="1027" customWidth="1"/>
    <col min="535" max="535" width="3.5" style="1027" customWidth="1"/>
    <col min="536" max="537" width="2.25" style="1027" customWidth="1"/>
    <col min="538" max="538" width="3.5" style="1027" customWidth="1"/>
    <col min="539" max="540" width="2.25" style="1027" customWidth="1"/>
    <col min="541" max="541" width="3.5" style="1027" customWidth="1"/>
    <col min="542" max="542" width="2.25" style="1027" customWidth="1"/>
    <col min="543" max="769" width="9" style="1027"/>
    <col min="770" max="771" width="3.5" style="1027" customWidth="1"/>
    <col min="772" max="772" width="8.375" style="1027" customWidth="1"/>
    <col min="773" max="774" width="3.75" style="1027" customWidth="1"/>
    <col min="775" max="775" width="2.25" style="1027" customWidth="1"/>
    <col min="776" max="776" width="3.5" style="1027" customWidth="1"/>
    <col min="777" max="778" width="2.25" style="1027" customWidth="1"/>
    <col min="779" max="779" width="3.5" style="1027" customWidth="1"/>
    <col min="780" max="781" width="2.25" style="1027" customWidth="1"/>
    <col min="782" max="782" width="3.5" style="1027" customWidth="1"/>
    <col min="783" max="784" width="2.25" style="1027" customWidth="1"/>
    <col min="785" max="785" width="3.5" style="1027" customWidth="1"/>
    <col min="786" max="787" width="2.25" style="1027" customWidth="1"/>
    <col min="788" max="788" width="3.5" style="1027" customWidth="1"/>
    <col min="789" max="790" width="2.25" style="1027" customWidth="1"/>
    <col min="791" max="791" width="3.5" style="1027" customWidth="1"/>
    <col min="792" max="793" width="2.25" style="1027" customWidth="1"/>
    <col min="794" max="794" width="3.5" style="1027" customWidth="1"/>
    <col min="795" max="796" width="2.25" style="1027" customWidth="1"/>
    <col min="797" max="797" width="3.5" style="1027" customWidth="1"/>
    <col min="798" max="798" width="2.25" style="1027" customWidth="1"/>
    <col min="799" max="1025" width="9" style="1027"/>
    <col min="1026" max="1027" width="3.5" style="1027" customWidth="1"/>
    <col min="1028" max="1028" width="8.375" style="1027" customWidth="1"/>
    <col min="1029" max="1030" width="3.75" style="1027" customWidth="1"/>
    <col min="1031" max="1031" width="2.25" style="1027" customWidth="1"/>
    <col min="1032" max="1032" width="3.5" style="1027" customWidth="1"/>
    <col min="1033" max="1034" width="2.25" style="1027" customWidth="1"/>
    <col min="1035" max="1035" width="3.5" style="1027" customWidth="1"/>
    <col min="1036" max="1037" width="2.25" style="1027" customWidth="1"/>
    <col min="1038" max="1038" width="3.5" style="1027" customWidth="1"/>
    <col min="1039" max="1040" width="2.25" style="1027" customWidth="1"/>
    <col min="1041" max="1041" width="3.5" style="1027" customWidth="1"/>
    <col min="1042" max="1043" width="2.25" style="1027" customWidth="1"/>
    <col min="1044" max="1044" width="3.5" style="1027" customWidth="1"/>
    <col min="1045" max="1046" width="2.25" style="1027" customWidth="1"/>
    <col min="1047" max="1047" width="3.5" style="1027" customWidth="1"/>
    <col min="1048" max="1049" width="2.25" style="1027" customWidth="1"/>
    <col min="1050" max="1050" width="3.5" style="1027" customWidth="1"/>
    <col min="1051" max="1052" width="2.25" style="1027" customWidth="1"/>
    <col min="1053" max="1053" width="3.5" style="1027" customWidth="1"/>
    <col min="1054" max="1054" width="2.25" style="1027" customWidth="1"/>
    <col min="1055" max="1281" width="9" style="1027"/>
    <col min="1282" max="1283" width="3.5" style="1027" customWidth="1"/>
    <col min="1284" max="1284" width="8.375" style="1027" customWidth="1"/>
    <col min="1285" max="1286" width="3.75" style="1027" customWidth="1"/>
    <col min="1287" max="1287" width="2.25" style="1027" customWidth="1"/>
    <col min="1288" max="1288" width="3.5" style="1027" customWidth="1"/>
    <col min="1289" max="1290" width="2.25" style="1027" customWidth="1"/>
    <col min="1291" max="1291" width="3.5" style="1027" customWidth="1"/>
    <col min="1292" max="1293" width="2.25" style="1027" customWidth="1"/>
    <col min="1294" max="1294" width="3.5" style="1027" customWidth="1"/>
    <col min="1295" max="1296" width="2.25" style="1027" customWidth="1"/>
    <col min="1297" max="1297" width="3.5" style="1027" customWidth="1"/>
    <col min="1298" max="1299" width="2.25" style="1027" customWidth="1"/>
    <col min="1300" max="1300" width="3.5" style="1027" customWidth="1"/>
    <col min="1301" max="1302" width="2.25" style="1027" customWidth="1"/>
    <col min="1303" max="1303" width="3.5" style="1027" customWidth="1"/>
    <col min="1304" max="1305" width="2.25" style="1027" customWidth="1"/>
    <col min="1306" max="1306" width="3.5" style="1027" customWidth="1"/>
    <col min="1307" max="1308" width="2.25" style="1027" customWidth="1"/>
    <col min="1309" max="1309" width="3.5" style="1027" customWidth="1"/>
    <col min="1310" max="1310" width="2.25" style="1027" customWidth="1"/>
    <col min="1311" max="1537" width="9" style="1027"/>
    <col min="1538" max="1539" width="3.5" style="1027" customWidth="1"/>
    <col min="1540" max="1540" width="8.375" style="1027" customWidth="1"/>
    <col min="1541" max="1542" width="3.75" style="1027" customWidth="1"/>
    <col min="1543" max="1543" width="2.25" style="1027" customWidth="1"/>
    <col min="1544" max="1544" width="3.5" style="1027" customWidth="1"/>
    <col min="1545" max="1546" width="2.25" style="1027" customWidth="1"/>
    <col min="1547" max="1547" width="3.5" style="1027" customWidth="1"/>
    <col min="1548" max="1549" width="2.25" style="1027" customWidth="1"/>
    <col min="1550" max="1550" width="3.5" style="1027" customWidth="1"/>
    <col min="1551" max="1552" width="2.25" style="1027" customWidth="1"/>
    <col min="1553" max="1553" width="3.5" style="1027" customWidth="1"/>
    <col min="1554" max="1555" width="2.25" style="1027" customWidth="1"/>
    <col min="1556" max="1556" width="3.5" style="1027" customWidth="1"/>
    <col min="1557" max="1558" width="2.25" style="1027" customWidth="1"/>
    <col min="1559" max="1559" width="3.5" style="1027" customWidth="1"/>
    <col min="1560" max="1561" width="2.25" style="1027" customWidth="1"/>
    <col min="1562" max="1562" width="3.5" style="1027" customWidth="1"/>
    <col min="1563" max="1564" width="2.25" style="1027" customWidth="1"/>
    <col min="1565" max="1565" width="3.5" style="1027" customWidth="1"/>
    <col min="1566" max="1566" width="2.25" style="1027" customWidth="1"/>
    <col min="1567" max="1793" width="9" style="1027"/>
    <col min="1794" max="1795" width="3.5" style="1027" customWidth="1"/>
    <col min="1796" max="1796" width="8.375" style="1027" customWidth="1"/>
    <col min="1797" max="1798" width="3.75" style="1027" customWidth="1"/>
    <col min="1799" max="1799" width="2.25" style="1027" customWidth="1"/>
    <col min="1800" max="1800" width="3.5" style="1027" customWidth="1"/>
    <col min="1801" max="1802" width="2.25" style="1027" customWidth="1"/>
    <col min="1803" max="1803" width="3.5" style="1027" customWidth="1"/>
    <col min="1804" max="1805" width="2.25" style="1027" customWidth="1"/>
    <col min="1806" max="1806" width="3.5" style="1027" customWidth="1"/>
    <col min="1807" max="1808" width="2.25" style="1027" customWidth="1"/>
    <col min="1809" max="1809" width="3.5" style="1027" customWidth="1"/>
    <col min="1810" max="1811" width="2.25" style="1027" customWidth="1"/>
    <col min="1812" max="1812" width="3.5" style="1027" customWidth="1"/>
    <col min="1813" max="1814" width="2.25" style="1027" customWidth="1"/>
    <col min="1815" max="1815" width="3.5" style="1027" customWidth="1"/>
    <col min="1816" max="1817" width="2.25" style="1027" customWidth="1"/>
    <col min="1818" max="1818" width="3.5" style="1027" customWidth="1"/>
    <col min="1819" max="1820" width="2.25" style="1027" customWidth="1"/>
    <col min="1821" max="1821" width="3.5" style="1027" customWidth="1"/>
    <col min="1822" max="1822" width="2.25" style="1027" customWidth="1"/>
    <col min="1823" max="2049" width="9" style="1027"/>
    <col min="2050" max="2051" width="3.5" style="1027" customWidth="1"/>
    <col min="2052" max="2052" width="8.375" style="1027" customWidth="1"/>
    <col min="2053" max="2054" width="3.75" style="1027" customWidth="1"/>
    <col min="2055" max="2055" width="2.25" style="1027" customWidth="1"/>
    <col min="2056" max="2056" width="3.5" style="1027" customWidth="1"/>
    <col min="2057" max="2058" width="2.25" style="1027" customWidth="1"/>
    <col min="2059" max="2059" width="3.5" style="1027" customWidth="1"/>
    <col min="2060" max="2061" width="2.25" style="1027" customWidth="1"/>
    <col min="2062" max="2062" width="3.5" style="1027" customWidth="1"/>
    <col min="2063" max="2064" width="2.25" style="1027" customWidth="1"/>
    <col min="2065" max="2065" width="3.5" style="1027" customWidth="1"/>
    <col min="2066" max="2067" width="2.25" style="1027" customWidth="1"/>
    <col min="2068" max="2068" width="3.5" style="1027" customWidth="1"/>
    <col min="2069" max="2070" width="2.25" style="1027" customWidth="1"/>
    <col min="2071" max="2071" width="3.5" style="1027" customWidth="1"/>
    <col min="2072" max="2073" width="2.25" style="1027" customWidth="1"/>
    <col min="2074" max="2074" width="3.5" style="1027" customWidth="1"/>
    <col min="2075" max="2076" width="2.25" style="1027" customWidth="1"/>
    <col min="2077" max="2077" width="3.5" style="1027" customWidth="1"/>
    <col min="2078" max="2078" width="2.25" style="1027" customWidth="1"/>
    <col min="2079" max="2305" width="9" style="1027"/>
    <col min="2306" max="2307" width="3.5" style="1027" customWidth="1"/>
    <col min="2308" max="2308" width="8.375" style="1027" customWidth="1"/>
    <col min="2309" max="2310" width="3.75" style="1027" customWidth="1"/>
    <col min="2311" max="2311" width="2.25" style="1027" customWidth="1"/>
    <col min="2312" max="2312" width="3.5" style="1027" customWidth="1"/>
    <col min="2313" max="2314" width="2.25" style="1027" customWidth="1"/>
    <col min="2315" max="2315" width="3.5" style="1027" customWidth="1"/>
    <col min="2316" max="2317" width="2.25" style="1027" customWidth="1"/>
    <col min="2318" max="2318" width="3.5" style="1027" customWidth="1"/>
    <col min="2319" max="2320" width="2.25" style="1027" customWidth="1"/>
    <col min="2321" max="2321" width="3.5" style="1027" customWidth="1"/>
    <col min="2322" max="2323" width="2.25" style="1027" customWidth="1"/>
    <col min="2324" max="2324" width="3.5" style="1027" customWidth="1"/>
    <col min="2325" max="2326" width="2.25" style="1027" customWidth="1"/>
    <col min="2327" max="2327" width="3.5" style="1027" customWidth="1"/>
    <col min="2328" max="2329" width="2.25" style="1027" customWidth="1"/>
    <col min="2330" max="2330" width="3.5" style="1027" customWidth="1"/>
    <col min="2331" max="2332" width="2.25" style="1027" customWidth="1"/>
    <col min="2333" max="2333" width="3.5" style="1027" customWidth="1"/>
    <col min="2334" max="2334" width="2.25" style="1027" customWidth="1"/>
    <col min="2335" max="2561" width="9" style="1027"/>
    <col min="2562" max="2563" width="3.5" style="1027" customWidth="1"/>
    <col min="2564" max="2564" width="8.375" style="1027" customWidth="1"/>
    <col min="2565" max="2566" width="3.75" style="1027" customWidth="1"/>
    <col min="2567" max="2567" width="2.25" style="1027" customWidth="1"/>
    <col min="2568" max="2568" width="3.5" style="1027" customWidth="1"/>
    <col min="2569" max="2570" width="2.25" style="1027" customWidth="1"/>
    <col min="2571" max="2571" width="3.5" style="1027" customWidth="1"/>
    <col min="2572" max="2573" width="2.25" style="1027" customWidth="1"/>
    <col min="2574" max="2574" width="3.5" style="1027" customWidth="1"/>
    <col min="2575" max="2576" width="2.25" style="1027" customWidth="1"/>
    <col min="2577" max="2577" width="3.5" style="1027" customWidth="1"/>
    <col min="2578" max="2579" width="2.25" style="1027" customWidth="1"/>
    <col min="2580" max="2580" width="3.5" style="1027" customWidth="1"/>
    <col min="2581" max="2582" width="2.25" style="1027" customWidth="1"/>
    <col min="2583" max="2583" width="3.5" style="1027" customWidth="1"/>
    <col min="2584" max="2585" width="2.25" style="1027" customWidth="1"/>
    <col min="2586" max="2586" width="3.5" style="1027" customWidth="1"/>
    <col min="2587" max="2588" width="2.25" style="1027" customWidth="1"/>
    <col min="2589" max="2589" width="3.5" style="1027" customWidth="1"/>
    <col min="2590" max="2590" width="2.25" style="1027" customWidth="1"/>
    <col min="2591" max="2817" width="9" style="1027"/>
    <col min="2818" max="2819" width="3.5" style="1027" customWidth="1"/>
    <col min="2820" max="2820" width="8.375" style="1027" customWidth="1"/>
    <col min="2821" max="2822" width="3.75" style="1027" customWidth="1"/>
    <col min="2823" max="2823" width="2.25" style="1027" customWidth="1"/>
    <col min="2824" max="2824" width="3.5" style="1027" customWidth="1"/>
    <col min="2825" max="2826" width="2.25" style="1027" customWidth="1"/>
    <col min="2827" max="2827" width="3.5" style="1027" customWidth="1"/>
    <col min="2828" max="2829" width="2.25" style="1027" customWidth="1"/>
    <col min="2830" max="2830" width="3.5" style="1027" customWidth="1"/>
    <col min="2831" max="2832" width="2.25" style="1027" customWidth="1"/>
    <col min="2833" max="2833" width="3.5" style="1027" customWidth="1"/>
    <col min="2834" max="2835" width="2.25" style="1027" customWidth="1"/>
    <col min="2836" max="2836" width="3.5" style="1027" customWidth="1"/>
    <col min="2837" max="2838" width="2.25" style="1027" customWidth="1"/>
    <col min="2839" max="2839" width="3.5" style="1027" customWidth="1"/>
    <col min="2840" max="2841" width="2.25" style="1027" customWidth="1"/>
    <col min="2842" max="2842" width="3.5" style="1027" customWidth="1"/>
    <col min="2843" max="2844" width="2.25" style="1027" customWidth="1"/>
    <col min="2845" max="2845" width="3.5" style="1027" customWidth="1"/>
    <col min="2846" max="2846" width="2.25" style="1027" customWidth="1"/>
    <col min="2847" max="3073" width="9" style="1027"/>
    <col min="3074" max="3075" width="3.5" style="1027" customWidth="1"/>
    <col min="3076" max="3076" width="8.375" style="1027" customWidth="1"/>
    <col min="3077" max="3078" width="3.75" style="1027" customWidth="1"/>
    <col min="3079" max="3079" width="2.25" style="1027" customWidth="1"/>
    <col min="3080" max="3080" width="3.5" style="1027" customWidth="1"/>
    <col min="3081" max="3082" width="2.25" style="1027" customWidth="1"/>
    <col min="3083" max="3083" width="3.5" style="1027" customWidth="1"/>
    <col min="3084" max="3085" width="2.25" style="1027" customWidth="1"/>
    <col min="3086" max="3086" width="3.5" style="1027" customWidth="1"/>
    <col min="3087" max="3088" width="2.25" style="1027" customWidth="1"/>
    <col min="3089" max="3089" width="3.5" style="1027" customWidth="1"/>
    <col min="3090" max="3091" width="2.25" style="1027" customWidth="1"/>
    <col min="3092" max="3092" width="3.5" style="1027" customWidth="1"/>
    <col min="3093" max="3094" width="2.25" style="1027" customWidth="1"/>
    <col min="3095" max="3095" width="3.5" style="1027" customWidth="1"/>
    <col min="3096" max="3097" width="2.25" style="1027" customWidth="1"/>
    <col min="3098" max="3098" width="3.5" style="1027" customWidth="1"/>
    <col min="3099" max="3100" width="2.25" style="1027" customWidth="1"/>
    <col min="3101" max="3101" width="3.5" style="1027" customWidth="1"/>
    <col min="3102" max="3102" width="2.25" style="1027" customWidth="1"/>
    <col min="3103" max="3329" width="9" style="1027"/>
    <col min="3330" max="3331" width="3.5" style="1027" customWidth="1"/>
    <col min="3332" max="3332" width="8.375" style="1027" customWidth="1"/>
    <col min="3333" max="3334" width="3.75" style="1027" customWidth="1"/>
    <col min="3335" max="3335" width="2.25" style="1027" customWidth="1"/>
    <col min="3336" max="3336" width="3.5" style="1027" customWidth="1"/>
    <col min="3337" max="3338" width="2.25" style="1027" customWidth="1"/>
    <col min="3339" max="3339" width="3.5" style="1027" customWidth="1"/>
    <col min="3340" max="3341" width="2.25" style="1027" customWidth="1"/>
    <col min="3342" max="3342" width="3.5" style="1027" customWidth="1"/>
    <col min="3343" max="3344" width="2.25" style="1027" customWidth="1"/>
    <col min="3345" max="3345" width="3.5" style="1027" customWidth="1"/>
    <col min="3346" max="3347" width="2.25" style="1027" customWidth="1"/>
    <col min="3348" max="3348" width="3.5" style="1027" customWidth="1"/>
    <col min="3349" max="3350" width="2.25" style="1027" customWidth="1"/>
    <col min="3351" max="3351" width="3.5" style="1027" customWidth="1"/>
    <col min="3352" max="3353" width="2.25" style="1027" customWidth="1"/>
    <col min="3354" max="3354" width="3.5" style="1027" customWidth="1"/>
    <col min="3355" max="3356" width="2.25" style="1027" customWidth="1"/>
    <col min="3357" max="3357" width="3.5" style="1027" customWidth="1"/>
    <col min="3358" max="3358" width="2.25" style="1027" customWidth="1"/>
    <col min="3359" max="3585" width="9" style="1027"/>
    <col min="3586" max="3587" width="3.5" style="1027" customWidth="1"/>
    <col min="3588" max="3588" width="8.375" style="1027" customWidth="1"/>
    <col min="3589" max="3590" width="3.75" style="1027" customWidth="1"/>
    <col min="3591" max="3591" width="2.25" style="1027" customWidth="1"/>
    <col min="3592" max="3592" width="3.5" style="1027" customWidth="1"/>
    <col min="3593" max="3594" width="2.25" style="1027" customWidth="1"/>
    <col min="3595" max="3595" width="3.5" style="1027" customWidth="1"/>
    <col min="3596" max="3597" width="2.25" style="1027" customWidth="1"/>
    <col min="3598" max="3598" width="3.5" style="1027" customWidth="1"/>
    <col min="3599" max="3600" width="2.25" style="1027" customWidth="1"/>
    <col min="3601" max="3601" width="3.5" style="1027" customWidth="1"/>
    <col min="3602" max="3603" width="2.25" style="1027" customWidth="1"/>
    <col min="3604" max="3604" width="3.5" style="1027" customWidth="1"/>
    <col min="3605" max="3606" width="2.25" style="1027" customWidth="1"/>
    <col min="3607" max="3607" width="3.5" style="1027" customWidth="1"/>
    <col min="3608" max="3609" width="2.25" style="1027" customWidth="1"/>
    <col min="3610" max="3610" width="3.5" style="1027" customWidth="1"/>
    <col min="3611" max="3612" width="2.25" style="1027" customWidth="1"/>
    <col min="3613" max="3613" width="3.5" style="1027" customWidth="1"/>
    <col min="3614" max="3614" width="2.25" style="1027" customWidth="1"/>
    <col min="3615" max="3841" width="9" style="1027"/>
    <col min="3842" max="3843" width="3.5" style="1027" customWidth="1"/>
    <col min="3844" max="3844" width="8.375" style="1027" customWidth="1"/>
    <col min="3845" max="3846" width="3.75" style="1027" customWidth="1"/>
    <col min="3847" max="3847" width="2.25" style="1027" customWidth="1"/>
    <col min="3848" max="3848" width="3.5" style="1027" customWidth="1"/>
    <col min="3849" max="3850" width="2.25" style="1027" customWidth="1"/>
    <col min="3851" max="3851" width="3.5" style="1027" customWidth="1"/>
    <col min="3852" max="3853" width="2.25" style="1027" customWidth="1"/>
    <col min="3854" max="3854" width="3.5" style="1027" customWidth="1"/>
    <col min="3855" max="3856" width="2.25" style="1027" customWidth="1"/>
    <col min="3857" max="3857" width="3.5" style="1027" customWidth="1"/>
    <col min="3858" max="3859" width="2.25" style="1027" customWidth="1"/>
    <col min="3860" max="3860" width="3.5" style="1027" customWidth="1"/>
    <col min="3861" max="3862" width="2.25" style="1027" customWidth="1"/>
    <col min="3863" max="3863" width="3.5" style="1027" customWidth="1"/>
    <col min="3864" max="3865" width="2.25" style="1027" customWidth="1"/>
    <col min="3866" max="3866" width="3.5" style="1027" customWidth="1"/>
    <col min="3867" max="3868" width="2.25" style="1027" customWidth="1"/>
    <col min="3869" max="3869" width="3.5" style="1027" customWidth="1"/>
    <col min="3870" max="3870" width="2.25" style="1027" customWidth="1"/>
    <col min="3871" max="4097" width="9" style="1027"/>
    <col min="4098" max="4099" width="3.5" style="1027" customWidth="1"/>
    <col min="4100" max="4100" width="8.375" style="1027" customWidth="1"/>
    <col min="4101" max="4102" width="3.75" style="1027" customWidth="1"/>
    <col min="4103" max="4103" width="2.25" style="1027" customWidth="1"/>
    <col min="4104" max="4104" width="3.5" style="1027" customWidth="1"/>
    <col min="4105" max="4106" width="2.25" style="1027" customWidth="1"/>
    <col min="4107" max="4107" width="3.5" style="1027" customWidth="1"/>
    <col min="4108" max="4109" width="2.25" style="1027" customWidth="1"/>
    <col min="4110" max="4110" width="3.5" style="1027" customWidth="1"/>
    <col min="4111" max="4112" width="2.25" style="1027" customWidth="1"/>
    <col min="4113" max="4113" width="3.5" style="1027" customWidth="1"/>
    <col min="4114" max="4115" width="2.25" style="1027" customWidth="1"/>
    <col min="4116" max="4116" width="3.5" style="1027" customWidth="1"/>
    <col min="4117" max="4118" width="2.25" style="1027" customWidth="1"/>
    <col min="4119" max="4119" width="3.5" style="1027" customWidth="1"/>
    <col min="4120" max="4121" width="2.25" style="1027" customWidth="1"/>
    <col min="4122" max="4122" width="3.5" style="1027" customWidth="1"/>
    <col min="4123" max="4124" width="2.25" style="1027" customWidth="1"/>
    <col min="4125" max="4125" width="3.5" style="1027" customWidth="1"/>
    <col min="4126" max="4126" width="2.25" style="1027" customWidth="1"/>
    <col min="4127" max="4353" width="9" style="1027"/>
    <col min="4354" max="4355" width="3.5" style="1027" customWidth="1"/>
    <col min="4356" max="4356" width="8.375" style="1027" customWidth="1"/>
    <col min="4357" max="4358" width="3.75" style="1027" customWidth="1"/>
    <col min="4359" max="4359" width="2.25" style="1027" customWidth="1"/>
    <col min="4360" max="4360" width="3.5" style="1027" customWidth="1"/>
    <col min="4361" max="4362" width="2.25" style="1027" customWidth="1"/>
    <col min="4363" max="4363" width="3.5" style="1027" customWidth="1"/>
    <col min="4364" max="4365" width="2.25" style="1027" customWidth="1"/>
    <col min="4366" max="4366" width="3.5" style="1027" customWidth="1"/>
    <col min="4367" max="4368" width="2.25" style="1027" customWidth="1"/>
    <col min="4369" max="4369" width="3.5" style="1027" customWidth="1"/>
    <col min="4370" max="4371" width="2.25" style="1027" customWidth="1"/>
    <col min="4372" max="4372" width="3.5" style="1027" customWidth="1"/>
    <col min="4373" max="4374" width="2.25" style="1027" customWidth="1"/>
    <col min="4375" max="4375" width="3.5" style="1027" customWidth="1"/>
    <col min="4376" max="4377" width="2.25" style="1027" customWidth="1"/>
    <col min="4378" max="4378" width="3.5" style="1027" customWidth="1"/>
    <col min="4379" max="4380" width="2.25" style="1027" customWidth="1"/>
    <col min="4381" max="4381" width="3.5" style="1027" customWidth="1"/>
    <col min="4382" max="4382" width="2.25" style="1027" customWidth="1"/>
    <col min="4383" max="4609" width="9" style="1027"/>
    <col min="4610" max="4611" width="3.5" style="1027" customWidth="1"/>
    <col min="4612" max="4612" width="8.375" style="1027" customWidth="1"/>
    <col min="4613" max="4614" width="3.75" style="1027" customWidth="1"/>
    <col min="4615" max="4615" width="2.25" style="1027" customWidth="1"/>
    <col min="4616" max="4616" width="3.5" style="1027" customWidth="1"/>
    <col min="4617" max="4618" width="2.25" style="1027" customWidth="1"/>
    <col min="4619" max="4619" width="3.5" style="1027" customWidth="1"/>
    <col min="4620" max="4621" width="2.25" style="1027" customWidth="1"/>
    <col min="4622" max="4622" width="3.5" style="1027" customWidth="1"/>
    <col min="4623" max="4624" width="2.25" style="1027" customWidth="1"/>
    <col min="4625" max="4625" width="3.5" style="1027" customWidth="1"/>
    <col min="4626" max="4627" width="2.25" style="1027" customWidth="1"/>
    <col min="4628" max="4628" width="3.5" style="1027" customWidth="1"/>
    <col min="4629" max="4630" width="2.25" style="1027" customWidth="1"/>
    <col min="4631" max="4631" width="3.5" style="1027" customWidth="1"/>
    <col min="4632" max="4633" width="2.25" style="1027" customWidth="1"/>
    <col min="4634" max="4634" width="3.5" style="1027" customWidth="1"/>
    <col min="4635" max="4636" width="2.25" style="1027" customWidth="1"/>
    <col min="4637" max="4637" width="3.5" style="1027" customWidth="1"/>
    <col min="4638" max="4638" width="2.25" style="1027" customWidth="1"/>
    <col min="4639" max="4865" width="9" style="1027"/>
    <col min="4866" max="4867" width="3.5" style="1027" customWidth="1"/>
    <col min="4868" max="4868" width="8.375" style="1027" customWidth="1"/>
    <col min="4869" max="4870" width="3.75" style="1027" customWidth="1"/>
    <col min="4871" max="4871" width="2.25" style="1027" customWidth="1"/>
    <col min="4872" max="4872" width="3.5" style="1027" customWidth="1"/>
    <col min="4873" max="4874" width="2.25" style="1027" customWidth="1"/>
    <col min="4875" max="4875" width="3.5" style="1027" customWidth="1"/>
    <col min="4876" max="4877" width="2.25" style="1027" customWidth="1"/>
    <col min="4878" max="4878" width="3.5" style="1027" customWidth="1"/>
    <col min="4879" max="4880" width="2.25" style="1027" customWidth="1"/>
    <col min="4881" max="4881" width="3.5" style="1027" customWidth="1"/>
    <col min="4882" max="4883" width="2.25" style="1027" customWidth="1"/>
    <col min="4884" max="4884" width="3.5" style="1027" customWidth="1"/>
    <col min="4885" max="4886" width="2.25" style="1027" customWidth="1"/>
    <col min="4887" max="4887" width="3.5" style="1027" customWidth="1"/>
    <col min="4888" max="4889" width="2.25" style="1027" customWidth="1"/>
    <col min="4890" max="4890" width="3.5" style="1027" customWidth="1"/>
    <col min="4891" max="4892" width="2.25" style="1027" customWidth="1"/>
    <col min="4893" max="4893" width="3.5" style="1027" customWidth="1"/>
    <col min="4894" max="4894" width="2.25" style="1027" customWidth="1"/>
    <col min="4895" max="5121" width="9" style="1027"/>
    <col min="5122" max="5123" width="3.5" style="1027" customWidth="1"/>
    <col min="5124" max="5124" width="8.375" style="1027" customWidth="1"/>
    <col min="5125" max="5126" width="3.75" style="1027" customWidth="1"/>
    <col min="5127" max="5127" width="2.25" style="1027" customWidth="1"/>
    <col min="5128" max="5128" width="3.5" style="1027" customWidth="1"/>
    <col min="5129" max="5130" width="2.25" style="1027" customWidth="1"/>
    <col min="5131" max="5131" width="3.5" style="1027" customWidth="1"/>
    <col min="5132" max="5133" width="2.25" style="1027" customWidth="1"/>
    <col min="5134" max="5134" width="3.5" style="1027" customWidth="1"/>
    <col min="5135" max="5136" width="2.25" style="1027" customWidth="1"/>
    <col min="5137" max="5137" width="3.5" style="1027" customWidth="1"/>
    <col min="5138" max="5139" width="2.25" style="1027" customWidth="1"/>
    <col min="5140" max="5140" width="3.5" style="1027" customWidth="1"/>
    <col min="5141" max="5142" width="2.25" style="1027" customWidth="1"/>
    <col min="5143" max="5143" width="3.5" style="1027" customWidth="1"/>
    <col min="5144" max="5145" width="2.25" style="1027" customWidth="1"/>
    <col min="5146" max="5146" width="3.5" style="1027" customWidth="1"/>
    <col min="5147" max="5148" width="2.25" style="1027" customWidth="1"/>
    <col min="5149" max="5149" width="3.5" style="1027" customWidth="1"/>
    <col min="5150" max="5150" width="2.25" style="1027" customWidth="1"/>
    <col min="5151" max="5377" width="9" style="1027"/>
    <col min="5378" max="5379" width="3.5" style="1027" customWidth="1"/>
    <col min="5380" max="5380" width="8.375" style="1027" customWidth="1"/>
    <col min="5381" max="5382" width="3.75" style="1027" customWidth="1"/>
    <col min="5383" max="5383" width="2.25" style="1027" customWidth="1"/>
    <col min="5384" max="5384" width="3.5" style="1027" customWidth="1"/>
    <col min="5385" max="5386" width="2.25" style="1027" customWidth="1"/>
    <col min="5387" max="5387" width="3.5" style="1027" customWidth="1"/>
    <col min="5388" max="5389" width="2.25" style="1027" customWidth="1"/>
    <col min="5390" max="5390" width="3.5" style="1027" customWidth="1"/>
    <col min="5391" max="5392" width="2.25" style="1027" customWidth="1"/>
    <col min="5393" max="5393" width="3.5" style="1027" customWidth="1"/>
    <col min="5394" max="5395" width="2.25" style="1027" customWidth="1"/>
    <col min="5396" max="5396" width="3.5" style="1027" customWidth="1"/>
    <col min="5397" max="5398" width="2.25" style="1027" customWidth="1"/>
    <col min="5399" max="5399" width="3.5" style="1027" customWidth="1"/>
    <col min="5400" max="5401" width="2.25" style="1027" customWidth="1"/>
    <col min="5402" max="5402" width="3.5" style="1027" customWidth="1"/>
    <col min="5403" max="5404" width="2.25" style="1027" customWidth="1"/>
    <col min="5405" max="5405" width="3.5" style="1027" customWidth="1"/>
    <col min="5406" max="5406" width="2.25" style="1027" customWidth="1"/>
    <col min="5407" max="5633" width="9" style="1027"/>
    <col min="5634" max="5635" width="3.5" style="1027" customWidth="1"/>
    <col min="5636" max="5636" width="8.375" style="1027" customWidth="1"/>
    <col min="5637" max="5638" width="3.75" style="1027" customWidth="1"/>
    <col min="5639" max="5639" width="2.25" style="1027" customWidth="1"/>
    <col min="5640" max="5640" width="3.5" style="1027" customWidth="1"/>
    <col min="5641" max="5642" width="2.25" style="1027" customWidth="1"/>
    <col min="5643" max="5643" width="3.5" style="1027" customWidth="1"/>
    <col min="5644" max="5645" width="2.25" style="1027" customWidth="1"/>
    <col min="5646" max="5646" width="3.5" style="1027" customWidth="1"/>
    <col min="5647" max="5648" width="2.25" style="1027" customWidth="1"/>
    <col min="5649" max="5649" width="3.5" style="1027" customWidth="1"/>
    <col min="5650" max="5651" width="2.25" style="1027" customWidth="1"/>
    <col min="5652" max="5652" width="3.5" style="1027" customWidth="1"/>
    <col min="5653" max="5654" width="2.25" style="1027" customWidth="1"/>
    <col min="5655" max="5655" width="3.5" style="1027" customWidth="1"/>
    <col min="5656" max="5657" width="2.25" style="1027" customWidth="1"/>
    <col min="5658" max="5658" width="3.5" style="1027" customWidth="1"/>
    <col min="5659" max="5660" width="2.25" style="1027" customWidth="1"/>
    <col min="5661" max="5661" width="3.5" style="1027" customWidth="1"/>
    <col min="5662" max="5662" width="2.25" style="1027" customWidth="1"/>
    <col min="5663" max="5889" width="9" style="1027"/>
    <col min="5890" max="5891" width="3.5" style="1027" customWidth="1"/>
    <col min="5892" max="5892" width="8.375" style="1027" customWidth="1"/>
    <col min="5893" max="5894" width="3.75" style="1027" customWidth="1"/>
    <col min="5895" max="5895" width="2.25" style="1027" customWidth="1"/>
    <col min="5896" max="5896" width="3.5" style="1027" customWidth="1"/>
    <col min="5897" max="5898" width="2.25" style="1027" customWidth="1"/>
    <col min="5899" max="5899" width="3.5" style="1027" customWidth="1"/>
    <col min="5900" max="5901" width="2.25" style="1027" customWidth="1"/>
    <col min="5902" max="5902" width="3.5" style="1027" customWidth="1"/>
    <col min="5903" max="5904" width="2.25" style="1027" customWidth="1"/>
    <col min="5905" max="5905" width="3.5" style="1027" customWidth="1"/>
    <col min="5906" max="5907" width="2.25" style="1027" customWidth="1"/>
    <col min="5908" max="5908" width="3.5" style="1027" customWidth="1"/>
    <col min="5909" max="5910" width="2.25" style="1027" customWidth="1"/>
    <col min="5911" max="5911" width="3.5" style="1027" customWidth="1"/>
    <col min="5912" max="5913" width="2.25" style="1027" customWidth="1"/>
    <col min="5914" max="5914" width="3.5" style="1027" customWidth="1"/>
    <col min="5915" max="5916" width="2.25" style="1027" customWidth="1"/>
    <col min="5917" max="5917" width="3.5" style="1027" customWidth="1"/>
    <col min="5918" max="5918" width="2.25" style="1027" customWidth="1"/>
    <col min="5919" max="6145" width="9" style="1027"/>
    <col min="6146" max="6147" width="3.5" style="1027" customWidth="1"/>
    <col min="6148" max="6148" width="8.375" style="1027" customWidth="1"/>
    <col min="6149" max="6150" width="3.75" style="1027" customWidth="1"/>
    <col min="6151" max="6151" width="2.25" style="1027" customWidth="1"/>
    <col min="6152" max="6152" width="3.5" style="1027" customWidth="1"/>
    <col min="6153" max="6154" width="2.25" style="1027" customWidth="1"/>
    <col min="6155" max="6155" width="3.5" style="1027" customWidth="1"/>
    <col min="6156" max="6157" width="2.25" style="1027" customWidth="1"/>
    <col min="6158" max="6158" width="3.5" style="1027" customWidth="1"/>
    <col min="6159" max="6160" width="2.25" style="1027" customWidth="1"/>
    <col min="6161" max="6161" width="3.5" style="1027" customWidth="1"/>
    <col min="6162" max="6163" width="2.25" style="1027" customWidth="1"/>
    <col min="6164" max="6164" width="3.5" style="1027" customWidth="1"/>
    <col min="6165" max="6166" width="2.25" style="1027" customWidth="1"/>
    <col min="6167" max="6167" width="3.5" style="1027" customWidth="1"/>
    <col min="6168" max="6169" width="2.25" style="1027" customWidth="1"/>
    <col min="6170" max="6170" width="3.5" style="1027" customWidth="1"/>
    <col min="6171" max="6172" width="2.25" style="1027" customWidth="1"/>
    <col min="6173" max="6173" width="3.5" style="1027" customWidth="1"/>
    <col min="6174" max="6174" width="2.25" style="1027" customWidth="1"/>
    <col min="6175" max="6401" width="9" style="1027"/>
    <col min="6402" max="6403" width="3.5" style="1027" customWidth="1"/>
    <col min="6404" max="6404" width="8.375" style="1027" customWidth="1"/>
    <col min="6405" max="6406" width="3.75" style="1027" customWidth="1"/>
    <col min="6407" max="6407" width="2.25" style="1027" customWidth="1"/>
    <col min="6408" max="6408" width="3.5" style="1027" customWidth="1"/>
    <col min="6409" max="6410" width="2.25" style="1027" customWidth="1"/>
    <col min="6411" max="6411" width="3.5" style="1027" customWidth="1"/>
    <col min="6412" max="6413" width="2.25" style="1027" customWidth="1"/>
    <col min="6414" max="6414" width="3.5" style="1027" customWidth="1"/>
    <col min="6415" max="6416" width="2.25" style="1027" customWidth="1"/>
    <col min="6417" max="6417" width="3.5" style="1027" customWidth="1"/>
    <col min="6418" max="6419" width="2.25" style="1027" customWidth="1"/>
    <col min="6420" max="6420" width="3.5" style="1027" customWidth="1"/>
    <col min="6421" max="6422" width="2.25" style="1027" customWidth="1"/>
    <col min="6423" max="6423" width="3.5" style="1027" customWidth="1"/>
    <col min="6424" max="6425" width="2.25" style="1027" customWidth="1"/>
    <col min="6426" max="6426" width="3.5" style="1027" customWidth="1"/>
    <col min="6427" max="6428" width="2.25" style="1027" customWidth="1"/>
    <col min="6429" max="6429" width="3.5" style="1027" customWidth="1"/>
    <col min="6430" max="6430" width="2.25" style="1027" customWidth="1"/>
    <col min="6431" max="6657" width="9" style="1027"/>
    <col min="6658" max="6659" width="3.5" style="1027" customWidth="1"/>
    <col min="6660" max="6660" width="8.375" style="1027" customWidth="1"/>
    <col min="6661" max="6662" width="3.75" style="1027" customWidth="1"/>
    <col min="6663" max="6663" width="2.25" style="1027" customWidth="1"/>
    <col min="6664" max="6664" width="3.5" style="1027" customWidth="1"/>
    <col min="6665" max="6666" width="2.25" style="1027" customWidth="1"/>
    <col min="6667" max="6667" width="3.5" style="1027" customWidth="1"/>
    <col min="6668" max="6669" width="2.25" style="1027" customWidth="1"/>
    <col min="6670" max="6670" width="3.5" style="1027" customWidth="1"/>
    <col min="6671" max="6672" width="2.25" style="1027" customWidth="1"/>
    <col min="6673" max="6673" width="3.5" style="1027" customWidth="1"/>
    <col min="6674" max="6675" width="2.25" style="1027" customWidth="1"/>
    <col min="6676" max="6676" width="3.5" style="1027" customWidth="1"/>
    <col min="6677" max="6678" width="2.25" style="1027" customWidth="1"/>
    <col min="6679" max="6679" width="3.5" style="1027" customWidth="1"/>
    <col min="6680" max="6681" width="2.25" style="1027" customWidth="1"/>
    <col min="6682" max="6682" width="3.5" style="1027" customWidth="1"/>
    <col min="6683" max="6684" width="2.25" style="1027" customWidth="1"/>
    <col min="6685" max="6685" width="3.5" style="1027" customWidth="1"/>
    <col min="6686" max="6686" width="2.25" style="1027" customWidth="1"/>
    <col min="6687" max="6913" width="9" style="1027"/>
    <col min="6914" max="6915" width="3.5" style="1027" customWidth="1"/>
    <col min="6916" max="6916" width="8.375" style="1027" customWidth="1"/>
    <col min="6917" max="6918" width="3.75" style="1027" customWidth="1"/>
    <col min="6919" max="6919" width="2.25" style="1027" customWidth="1"/>
    <col min="6920" max="6920" width="3.5" style="1027" customWidth="1"/>
    <col min="6921" max="6922" width="2.25" style="1027" customWidth="1"/>
    <col min="6923" max="6923" width="3.5" style="1027" customWidth="1"/>
    <col min="6924" max="6925" width="2.25" style="1027" customWidth="1"/>
    <col min="6926" max="6926" width="3.5" style="1027" customWidth="1"/>
    <col min="6927" max="6928" width="2.25" style="1027" customWidth="1"/>
    <col min="6929" max="6929" width="3.5" style="1027" customWidth="1"/>
    <col min="6930" max="6931" width="2.25" style="1027" customWidth="1"/>
    <col min="6932" max="6932" width="3.5" style="1027" customWidth="1"/>
    <col min="6933" max="6934" width="2.25" style="1027" customWidth="1"/>
    <col min="6935" max="6935" width="3.5" style="1027" customWidth="1"/>
    <col min="6936" max="6937" width="2.25" style="1027" customWidth="1"/>
    <col min="6938" max="6938" width="3.5" style="1027" customWidth="1"/>
    <col min="6939" max="6940" width="2.25" style="1027" customWidth="1"/>
    <col min="6941" max="6941" width="3.5" style="1027" customWidth="1"/>
    <col min="6942" max="6942" width="2.25" style="1027" customWidth="1"/>
    <col min="6943" max="7169" width="9" style="1027"/>
    <col min="7170" max="7171" width="3.5" style="1027" customWidth="1"/>
    <col min="7172" max="7172" width="8.375" style="1027" customWidth="1"/>
    <col min="7173" max="7174" width="3.75" style="1027" customWidth="1"/>
    <col min="7175" max="7175" width="2.25" style="1027" customWidth="1"/>
    <col min="7176" max="7176" width="3.5" style="1027" customWidth="1"/>
    <col min="7177" max="7178" width="2.25" style="1027" customWidth="1"/>
    <col min="7179" max="7179" width="3.5" style="1027" customWidth="1"/>
    <col min="7180" max="7181" width="2.25" style="1027" customWidth="1"/>
    <col min="7182" max="7182" width="3.5" style="1027" customWidth="1"/>
    <col min="7183" max="7184" width="2.25" style="1027" customWidth="1"/>
    <col min="7185" max="7185" width="3.5" style="1027" customWidth="1"/>
    <col min="7186" max="7187" width="2.25" style="1027" customWidth="1"/>
    <col min="7188" max="7188" width="3.5" style="1027" customWidth="1"/>
    <col min="7189" max="7190" width="2.25" style="1027" customWidth="1"/>
    <col min="7191" max="7191" width="3.5" style="1027" customWidth="1"/>
    <col min="7192" max="7193" width="2.25" style="1027" customWidth="1"/>
    <col min="7194" max="7194" width="3.5" style="1027" customWidth="1"/>
    <col min="7195" max="7196" width="2.25" style="1027" customWidth="1"/>
    <col min="7197" max="7197" width="3.5" style="1027" customWidth="1"/>
    <col min="7198" max="7198" width="2.25" style="1027" customWidth="1"/>
    <col min="7199" max="7425" width="9" style="1027"/>
    <col min="7426" max="7427" width="3.5" style="1027" customWidth="1"/>
    <col min="7428" max="7428" width="8.375" style="1027" customWidth="1"/>
    <col min="7429" max="7430" width="3.75" style="1027" customWidth="1"/>
    <col min="7431" max="7431" width="2.25" style="1027" customWidth="1"/>
    <col min="7432" max="7432" width="3.5" style="1027" customWidth="1"/>
    <col min="7433" max="7434" width="2.25" style="1027" customWidth="1"/>
    <col min="7435" max="7435" width="3.5" style="1027" customWidth="1"/>
    <col min="7436" max="7437" width="2.25" style="1027" customWidth="1"/>
    <col min="7438" max="7438" width="3.5" style="1027" customWidth="1"/>
    <col min="7439" max="7440" width="2.25" style="1027" customWidth="1"/>
    <col min="7441" max="7441" width="3.5" style="1027" customWidth="1"/>
    <col min="7442" max="7443" width="2.25" style="1027" customWidth="1"/>
    <col min="7444" max="7444" width="3.5" style="1027" customWidth="1"/>
    <col min="7445" max="7446" width="2.25" style="1027" customWidth="1"/>
    <col min="7447" max="7447" width="3.5" style="1027" customWidth="1"/>
    <col min="7448" max="7449" width="2.25" style="1027" customWidth="1"/>
    <col min="7450" max="7450" width="3.5" style="1027" customWidth="1"/>
    <col min="7451" max="7452" width="2.25" style="1027" customWidth="1"/>
    <col min="7453" max="7453" width="3.5" style="1027" customWidth="1"/>
    <col min="7454" max="7454" width="2.25" style="1027" customWidth="1"/>
    <col min="7455" max="7681" width="9" style="1027"/>
    <col min="7682" max="7683" width="3.5" style="1027" customWidth="1"/>
    <col min="7684" max="7684" width="8.375" style="1027" customWidth="1"/>
    <col min="7685" max="7686" width="3.75" style="1027" customWidth="1"/>
    <col min="7687" max="7687" width="2.25" style="1027" customWidth="1"/>
    <col min="7688" max="7688" width="3.5" style="1027" customWidth="1"/>
    <col min="7689" max="7690" width="2.25" style="1027" customWidth="1"/>
    <col min="7691" max="7691" width="3.5" style="1027" customWidth="1"/>
    <col min="7692" max="7693" width="2.25" style="1027" customWidth="1"/>
    <col min="7694" max="7694" width="3.5" style="1027" customWidth="1"/>
    <col min="7695" max="7696" width="2.25" style="1027" customWidth="1"/>
    <col min="7697" max="7697" width="3.5" style="1027" customWidth="1"/>
    <col min="7698" max="7699" width="2.25" style="1027" customWidth="1"/>
    <col min="7700" max="7700" width="3.5" style="1027" customWidth="1"/>
    <col min="7701" max="7702" width="2.25" style="1027" customWidth="1"/>
    <col min="7703" max="7703" width="3.5" style="1027" customWidth="1"/>
    <col min="7704" max="7705" width="2.25" style="1027" customWidth="1"/>
    <col min="7706" max="7706" width="3.5" style="1027" customWidth="1"/>
    <col min="7707" max="7708" width="2.25" style="1027" customWidth="1"/>
    <col min="7709" max="7709" width="3.5" style="1027" customWidth="1"/>
    <col min="7710" max="7710" width="2.25" style="1027" customWidth="1"/>
    <col min="7711" max="7937" width="9" style="1027"/>
    <col min="7938" max="7939" width="3.5" style="1027" customWidth="1"/>
    <col min="7940" max="7940" width="8.375" style="1027" customWidth="1"/>
    <col min="7941" max="7942" width="3.75" style="1027" customWidth="1"/>
    <col min="7943" max="7943" width="2.25" style="1027" customWidth="1"/>
    <col min="7944" max="7944" width="3.5" style="1027" customWidth="1"/>
    <col min="7945" max="7946" width="2.25" style="1027" customWidth="1"/>
    <col min="7947" max="7947" width="3.5" style="1027" customWidth="1"/>
    <col min="7948" max="7949" width="2.25" style="1027" customWidth="1"/>
    <col min="7950" max="7950" width="3.5" style="1027" customWidth="1"/>
    <col min="7951" max="7952" width="2.25" style="1027" customWidth="1"/>
    <col min="7953" max="7953" width="3.5" style="1027" customWidth="1"/>
    <col min="7954" max="7955" width="2.25" style="1027" customWidth="1"/>
    <col min="7956" max="7956" width="3.5" style="1027" customWidth="1"/>
    <col min="7957" max="7958" width="2.25" style="1027" customWidth="1"/>
    <col min="7959" max="7959" width="3.5" style="1027" customWidth="1"/>
    <col min="7960" max="7961" width="2.25" style="1027" customWidth="1"/>
    <col min="7962" max="7962" width="3.5" style="1027" customWidth="1"/>
    <col min="7963" max="7964" width="2.25" style="1027" customWidth="1"/>
    <col min="7965" max="7965" width="3.5" style="1027" customWidth="1"/>
    <col min="7966" max="7966" width="2.25" style="1027" customWidth="1"/>
    <col min="7967" max="8193" width="9" style="1027"/>
    <col min="8194" max="8195" width="3.5" style="1027" customWidth="1"/>
    <col min="8196" max="8196" width="8.375" style="1027" customWidth="1"/>
    <col min="8197" max="8198" width="3.75" style="1027" customWidth="1"/>
    <col min="8199" max="8199" width="2.25" style="1027" customWidth="1"/>
    <col min="8200" max="8200" width="3.5" style="1027" customWidth="1"/>
    <col min="8201" max="8202" width="2.25" style="1027" customWidth="1"/>
    <col min="8203" max="8203" width="3.5" style="1027" customWidth="1"/>
    <col min="8204" max="8205" width="2.25" style="1027" customWidth="1"/>
    <col min="8206" max="8206" width="3.5" style="1027" customWidth="1"/>
    <col min="8207" max="8208" width="2.25" style="1027" customWidth="1"/>
    <col min="8209" max="8209" width="3.5" style="1027" customWidth="1"/>
    <col min="8210" max="8211" width="2.25" style="1027" customWidth="1"/>
    <col min="8212" max="8212" width="3.5" style="1027" customWidth="1"/>
    <col min="8213" max="8214" width="2.25" style="1027" customWidth="1"/>
    <col min="8215" max="8215" width="3.5" style="1027" customWidth="1"/>
    <col min="8216" max="8217" width="2.25" style="1027" customWidth="1"/>
    <col min="8218" max="8218" width="3.5" style="1027" customWidth="1"/>
    <col min="8219" max="8220" width="2.25" style="1027" customWidth="1"/>
    <col min="8221" max="8221" width="3.5" style="1027" customWidth="1"/>
    <col min="8222" max="8222" width="2.25" style="1027" customWidth="1"/>
    <col min="8223" max="8449" width="9" style="1027"/>
    <col min="8450" max="8451" width="3.5" style="1027" customWidth="1"/>
    <col min="8452" max="8452" width="8.375" style="1027" customWidth="1"/>
    <col min="8453" max="8454" width="3.75" style="1027" customWidth="1"/>
    <col min="8455" max="8455" width="2.25" style="1027" customWidth="1"/>
    <col min="8456" max="8456" width="3.5" style="1027" customWidth="1"/>
    <col min="8457" max="8458" width="2.25" style="1027" customWidth="1"/>
    <col min="8459" max="8459" width="3.5" style="1027" customWidth="1"/>
    <col min="8460" max="8461" width="2.25" style="1027" customWidth="1"/>
    <col min="8462" max="8462" width="3.5" style="1027" customWidth="1"/>
    <col min="8463" max="8464" width="2.25" style="1027" customWidth="1"/>
    <col min="8465" max="8465" width="3.5" style="1027" customWidth="1"/>
    <col min="8466" max="8467" width="2.25" style="1027" customWidth="1"/>
    <col min="8468" max="8468" width="3.5" style="1027" customWidth="1"/>
    <col min="8469" max="8470" width="2.25" style="1027" customWidth="1"/>
    <col min="8471" max="8471" width="3.5" style="1027" customWidth="1"/>
    <col min="8472" max="8473" width="2.25" style="1027" customWidth="1"/>
    <col min="8474" max="8474" width="3.5" style="1027" customWidth="1"/>
    <col min="8475" max="8476" width="2.25" style="1027" customWidth="1"/>
    <col min="8477" max="8477" width="3.5" style="1027" customWidth="1"/>
    <col min="8478" max="8478" width="2.25" style="1027" customWidth="1"/>
    <col min="8479" max="8705" width="9" style="1027"/>
    <col min="8706" max="8707" width="3.5" style="1027" customWidth="1"/>
    <col min="8708" max="8708" width="8.375" style="1027" customWidth="1"/>
    <col min="8709" max="8710" width="3.75" style="1027" customWidth="1"/>
    <col min="8711" max="8711" width="2.25" style="1027" customWidth="1"/>
    <col min="8712" max="8712" width="3.5" style="1027" customWidth="1"/>
    <col min="8713" max="8714" width="2.25" style="1027" customWidth="1"/>
    <col min="8715" max="8715" width="3.5" style="1027" customWidth="1"/>
    <col min="8716" max="8717" width="2.25" style="1027" customWidth="1"/>
    <col min="8718" max="8718" width="3.5" style="1027" customWidth="1"/>
    <col min="8719" max="8720" width="2.25" style="1027" customWidth="1"/>
    <col min="8721" max="8721" width="3.5" style="1027" customWidth="1"/>
    <col min="8722" max="8723" width="2.25" style="1027" customWidth="1"/>
    <col min="8724" max="8724" width="3.5" style="1027" customWidth="1"/>
    <col min="8725" max="8726" width="2.25" style="1027" customWidth="1"/>
    <col min="8727" max="8727" width="3.5" style="1027" customWidth="1"/>
    <col min="8728" max="8729" width="2.25" style="1027" customWidth="1"/>
    <col min="8730" max="8730" width="3.5" style="1027" customWidth="1"/>
    <col min="8731" max="8732" width="2.25" style="1027" customWidth="1"/>
    <col min="8733" max="8733" width="3.5" style="1027" customWidth="1"/>
    <col min="8734" max="8734" width="2.25" style="1027" customWidth="1"/>
    <col min="8735" max="8961" width="9" style="1027"/>
    <col min="8962" max="8963" width="3.5" style="1027" customWidth="1"/>
    <col min="8964" max="8964" width="8.375" style="1027" customWidth="1"/>
    <col min="8965" max="8966" width="3.75" style="1027" customWidth="1"/>
    <col min="8967" max="8967" width="2.25" style="1027" customWidth="1"/>
    <col min="8968" max="8968" width="3.5" style="1027" customWidth="1"/>
    <col min="8969" max="8970" width="2.25" style="1027" customWidth="1"/>
    <col min="8971" max="8971" width="3.5" style="1027" customWidth="1"/>
    <col min="8972" max="8973" width="2.25" style="1027" customWidth="1"/>
    <col min="8974" max="8974" width="3.5" style="1027" customWidth="1"/>
    <col min="8975" max="8976" width="2.25" style="1027" customWidth="1"/>
    <col min="8977" max="8977" width="3.5" style="1027" customWidth="1"/>
    <col min="8978" max="8979" width="2.25" style="1027" customWidth="1"/>
    <col min="8980" max="8980" width="3.5" style="1027" customWidth="1"/>
    <col min="8981" max="8982" width="2.25" style="1027" customWidth="1"/>
    <col min="8983" max="8983" width="3.5" style="1027" customWidth="1"/>
    <col min="8984" max="8985" width="2.25" style="1027" customWidth="1"/>
    <col min="8986" max="8986" width="3.5" style="1027" customWidth="1"/>
    <col min="8987" max="8988" width="2.25" style="1027" customWidth="1"/>
    <col min="8989" max="8989" width="3.5" style="1027" customWidth="1"/>
    <col min="8990" max="8990" width="2.25" style="1027" customWidth="1"/>
    <col min="8991" max="9217" width="9" style="1027"/>
    <col min="9218" max="9219" width="3.5" style="1027" customWidth="1"/>
    <col min="9220" max="9220" width="8.375" style="1027" customWidth="1"/>
    <col min="9221" max="9222" width="3.75" style="1027" customWidth="1"/>
    <col min="9223" max="9223" width="2.25" style="1027" customWidth="1"/>
    <col min="9224" max="9224" width="3.5" style="1027" customWidth="1"/>
    <col min="9225" max="9226" width="2.25" style="1027" customWidth="1"/>
    <col min="9227" max="9227" width="3.5" style="1027" customWidth="1"/>
    <col min="9228" max="9229" width="2.25" style="1027" customWidth="1"/>
    <col min="9230" max="9230" width="3.5" style="1027" customWidth="1"/>
    <col min="9231" max="9232" width="2.25" style="1027" customWidth="1"/>
    <col min="9233" max="9233" width="3.5" style="1027" customWidth="1"/>
    <col min="9234" max="9235" width="2.25" style="1027" customWidth="1"/>
    <col min="9236" max="9236" width="3.5" style="1027" customWidth="1"/>
    <col min="9237" max="9238" width="2.25" style="1027" customWidth="1"/>
    <col min="9239" max="9239" width="3.5" style="1027" customWidth="1"/>
    <col min="9240" max="9241" width="2.25" style="1027" customWidth="1"/>
    <col min="9242" max="9242" width="3.5" style="1027" customWidth="1"/>
    <col min="9243" max="9244" width="2.25" style="1027" customWidth="1"/>
    <col min="9245" max="9245" width="3.5" style="1027" customWidth="1"/>
    <col min="9246" max="9246" width="2.25" style="1027" customWidth="1"/>
    <col min="9247" max="9473" width="9" style="1027"/>
    <col min="9474" max="9475" width="3.5" style="1027" customWidth="1"/>
    <col min="9476" max="9476" width="8.375" style="1027" customWidth="1"/>
    <col min="9477" max="9478" width="3.75" style="1027" customWidth="1"/>
    <col min="9479" max="9479" width="2.25" style="1027" customWidth="1"/>
    <col min="9480" max="9480" width="3.5" style="1027" customWidth="1"/>
    <col min="9481" max="9482" width="2.25" style="1027" customWidth="1"/>
    <col min="9483" max="9483" width="3.5" style="1027" customWidth="1"/>
    <col min="9484" max="9485" width="2.25" style="1027" customWidth="1"/>
    <col min="9486" max="9486" width="3.5" style="1027" customWidth="1"/>
    <col min="9487" max="9488" width="2.25" style="1027" customWidth="1"/>
    <col min="9489" max="9489" width="3.5" style="1027" customWidth="1"/>
    <col min="9490" max="9491" width="2.25" style="1027" customWidth="1"/>
    <col min="9492" max="9492" width="3.5" style="1027" customWidth="1"/>
    <col min="9493" max="9494" width="2.25" style="1027" customWidth="1"/>
    <col min="9495" max="9495" width="3.5" style="1027" customWidth="1"/>
    <col min="9496" max="9497" width="2.25" style="1027" customWidth="1"/>
    <col min="9498" max="9498" width="3.5" style="1027" customWidth="1"/>
    <col min="9499" max="9500" width="2.25" style="1027" customWidth="1"/>
    <col min="9501" max="9501" width="3.5" style="1027" customWidth="1"/>
    <col min="9502" max="9502" width="2.25" style="1027" customWidth="1"/>
    <col min="9503" max="9729" width="9" style="1027"/>
    <col min="9730" max="9731" width="3.5" style="1027" customWidth="1"/>
    <col min="9732" max="9732" width="8.375" style="1027" customWidth="1"/>
    <col min="9733" max="9734" width="3.75" style="1027" customWidth="1"/>
    <col min="9735" max="9735" width="2.25" style="1027" customWidth="1"/>
    <col min="9736" max="9736" width="3.5" style="1027" customWidth="1"/>
    <col min="9737" max="9738" width="2.25" style="1027" customWidth="1"/>
    <col min="9739" max="9739" width="3.5" style="1027" customWidth="1"/>
    <col min="9740" max="9741" width="2.25" style="1027" customWidth="1"/>
    <col min="9742" max="9742" width="3.5" style="1027" customWidth="1"/>
    <col min="9743" max="9744" width="2.25" style="1027" customWidth="1"/>
    <col min="9745" max="9745" width="3.5" style="1027" customWidth="1"/>
    <col min="9746" max="9747" width="2.25" style="1027" customWidth="1"/>
    <col min="9748" max="9748" width="3.5" style="1027" customWidth="1"/>
    <col min="9749" max="9750" width="2.25" style="1027" customWidth="1"/>
    <col min="9751" max="9751" width="3.5" style="1027" customWidth="1"/>
    <col min="9752" max="9753" width="2.25" style="1027" customWidth="1"/>
    <col min="9754" max="9754" width="3.5" style="1027" customWidth="1"/>
    <col min="9755" max="9756" width="2.25" style="1027" customWidth="1"/>
    <col min="9757" max="9757" width="3.5" style="1027" customWidth="1"/>
    <col min="9758" max="9758" width="2.25" style="1027" customWidth="1"/>
    <col min="9759" max="9985" width="9" style="1027"/>
    <col min="9986" max="9987" width="3.5" style="1027" customWidth="1"/>
    <col min="9988" max="9988" width="8.375" style="1027" customWidth="1"/>
    <col min="9989" max="9990" width="3.75" style="1027" customWidth="1"/>
    <col min="9991" max="9991" width="2.25" style="1027" customWidth="1"/>
    <col min="9992" max="9992" width="3.5" style="1027" customWidth="1"/>
    <col min="9993" max="9994" width="2.25" style="1027" customWidth="1"/>
    <col min="9995" max="9995" width="3.5" style="1027" customWidth="1"/>
    <col min="9996" max="9997" width="2.25" style="1027" customWidth="1"/>
    <col min="9998" max="9998" width="3.5" style="1027" customWidth="1"/>
    <col min="9999" max="10000" width="2.25" style="1027" customWidth="1"/>
    <col min="10001" max="10001" width="3.5" style="1027" customWidth="1"/>
    <col min="10002" max="10003" width="2.25" style="1027" customWidth="1"/>
    <col min="10004" max="10004" width="3.5" style="1027" customWidth="1"/>
    <col min="10005" max="10006" width="2.25" style="1027" customWidth="1"/>
    <col min="10007" max="10007" width="3.5" style="1027" customWidth="1"/>
    <col min="10008" max="10009" width="2.25" style="1027" customWidth="1"/>
    <col min="10010" max="10010" width="3.5" style="1027" customWidth="1"/>
    <col min="10011" max="10012" width="2.25" style="1027" customWidth="1"/>
    <col min="10013" max="10013" width="3.5" style="1027" customWidth="1"/>
    <col min="10014" max="10014" width="2.25" style="1027" customWidth="1"/>
    <col min="10015" max="10241" width="9" style="1027"/>
    <col min="10242" max="10243" width="3.5" style="1027" customWidth="1"/>
    <col min="10244" max="10244" width="8.375" style="1027" customWidth="1"/>
    <col min="10245" max="10246" width="3.75" style="1027" customWidth="1"/>
    <col min="10247" max="10247" width="2.25" style="1027" customWidth="1"/>
    <col min="10248" max="10248" width="3.5" style="1027" customWidth="1"/>
    <col min="10249" max="10250" width="2.25" style="1027" customWidth="1"/>
    <col min="10251" max="10251" width="3.5" style="1027" customWidth="1"/>
    <col min="10252" max="10253" width="2.25" style="1027" customWidth="1"/>
    <col min="10254" max="10254" width="3.5" style="1027" customWidth="1"/>
    <col min="10255" max="10256" width="2.25" style="1027" customWidth="1"/>
    <col min="10257" max="10257" width="3.5" style="1027" customWidth="1"/>
    <col min="10258" max="10259" width="2.25" style="1027" customWidth="1"/>
    <col min="10260" max="10260" width="3.5" style="1027" customWidth="1"/>
    <col min="10261" max="10262" width="2.25" style="1027" customWidth="1"/>
    <col min="10263" max="10263" width="3.5" style="1027" customWidth="1"/>
    <col min="10264" max="10265" width="2.25" style="1027" customWidth="1"/>
    <col min="10266" max="10266" width="3.5" style="1027" customWidth="1"/>
    <col min="10267" max="10268" width="2.25" style="1027" customWidth="1"/>
    <col min="10269" max="10269" width="3.5" style="1027" customWidth="1"/>
    <col min="10270" max="10270" width="2.25" style="1027" customWidth="1"/>
    <col min="10271" max="10497" width="9" style="1027"/>
    <col min="10498" max="10499" width="3.5" style="1027" customWidth="1"/>
    <col min="10500" max="10500" width="8.375" style="1027" customWidth="1"/>
    <col min="10501" max="10502" width="3.75" style="1027" customWidth="1"/>
    <col min="10503" max="10503" width="2.25" style="1027" customWidth="1"/>
    <col min="10504" max="10504" width="3.5" style="1027" customWidth="1"/>
    <col min="10505" max="10506" width="2.25" style="1027" customWidth="1"/>
    <col min="10507" max="10507" width="3.5" style="1027" customWidth="1"/>
    <col min="10508" max="10509" width="2.25" style="1027" customWidth="1"/>
    <col min="10510" max="10510" width="3.5" style="1027" customWidth="1"/>
    <col min="10511" max="10512" width="2.25" style="1027" customWidth="1"/>
    <col min="10513" max="10513" width="3.5" style="1027" customWidth="1"/>
    <col min="10514" max="10515" width="2.25" style="1027" customWidth="1"/>
    <col min="10516" max="10516" width="3.5" style="1027" customWidth="1"/>
    <col min="10517" max="10518" width="2.25" style="1027" customWidth="1"/>
    <col min="10519" max="10519" width="3.5" style="1027" customWidth="1"/>
    <col min="10520" max="10521" width="2.25" style="1027" customWidth="1"/>
    <col min="10522" max="10522" width="3.5" style="1027" customWidth="1"/>
    <col min="10523" max="10524" width="2.25" style="1027" customWidth="1"/>
    <col min="10525" max="10525" width="3.5" style="1027" customWidth="1"/>
    <col min="10526" max="10526" width="2.25" style="1027" customWidth="1"/>
    <col min="10527" max="10753" width="9" style="1027"/>
    <col min="10754" max="10755" width="3.5" style="1027" customWidth="1"/>
    <col min="10756" max="10756" width="8.375" style="1027" customWidth="1"/>
    <col min="10757" max="10758" width="3.75" style="1027" customWidth="1"/>
    <col min="10759" max="10759" width="2.25" style="1027" customWidth="1"/>
    <col min="10760" max="10760" width="3.5" style="1027" customWidth="1"/>
    <col min="10761" max="10762" width="2.25" style="1027" customWidth="1"/>
    <col min="10763" max="10763" width="3.5" style="1027" customWidth="1"/>
    <col min="10764" max="10765" width="2.25" style="1027" customWidth="1"/>
    <col min="10766" max="10766" width="3.5" style="1027" customWidth="1"/>
    <col min="10767" max="10768" width="2.25" style="1027" customWidth="1"/>
    <col min="10769" max="10769" width="3.5" style="1027" customWidth="1"/>
    <col min="10770" max="10771" width="2.25" style="1027" customWidth="1"/>
    <col min="10772" max="10772" width="3.5" style="1027" customWidth="1"/>
    <col min="10773" max="10774" width="2.25" style="1027" customWidth="1"/>
    <col min="10775" max="10775" width="3.5" style="1027" customWidth="1"/>
    <col min="10776" max="10777" width="2.25" style="1027" customWidth="1"/>
    <col min="10778" max="10778" width="3.5" style="1027" customWidth="1"/>
    <col min="10779" max="10780" width="2.25" style="1027" customWidth="1"/>
    <col min="10781" max="10781" width="3.5" style="1027" customWidth="1"/>
    <col min="10782" max="10782" width="2.25" style="1027" customWidth="1"/>
    <col min="10783" max="11009" width="9" style="1027"/>
    <col min="11010" max="11011" width="3.5" style="1027" customWidth="1"/>
    <col min="11012" max="11012" width="8.375" style="1027" customWidth="1"/>
    <col min="11013" max="11014" width="3.75" style="1027" customWidth="1"/>
    <col min="11015" max="11015" width="2.25" style="1027" customWidth="1"/>
    <col min="11016" max="11016" width="3.5" style="1027" customWidth="1"/>
    <col min="11017" max="11018" width="2.25" style="1027" customWidth="1"/>
    <col min="11019" max="11019" width="3.5" style="1027" customWidth="1"/>
    <col min="11020" max="11021" width="2.25" style="1027" customWidth="1"/>
    <col min="11022" max="11022" width="3.5" style="1027" customWidth="1"/>
    <col min="11023" max="11024" width="2.25" style="1027" customWidth="1"/>
    <col min="11025" max="11025" width="3.5" style="1027" customWidth="1"/>
    <col min="11026" max="11027" width="2.25" style="1027" customWidth="1"/>
    <col min="11028" max="11028" width="3.5" style="1027" customWidth="1"/>
    <col min="11029" max="11030" width="2.25" style="1027" customWidth="1"/>
    <col min="11031" max="11031" width="3.5" style="1027" customWidth="1"/>
    <col min="11032" max="11033" width="2.25" style="1027" customWidth="1"/>
    <col min="11034" max="11034" width="3.5" style="1027" customWidth="1"/>
    <col min="11035" max="11036" width="2.25" style="1027" customWidth="1"/>
    <col min="11037" max="11037" width="3.5" style="1027" customWidth="1"/>
    <col min="11038" max="11038" width="2.25" style="1027" customWidth="1"/>
    <col min="11039" max="11265" width="9" style="1027"/>
    <col min="11266" max="11267" width="3.5" style="1027" customWidth="1"/>
    <col min="11268" max="11268" width="8.375" style="1027" customWidth="1"/>
    <col min="11269" max="11270" width="3.75" style="1027" customWidth="1"/>
    <col min="11271" max="11271" width="2.25" style="1027" customWidth="1"/>
    <col min="11272" max="11272" width="3.5" style="1027" customWidth="1"/>
    <col min="11273" max="11274" width="2.25" style="1027" customWidth="1"/>
    <col min="11275" max="11275" width="3.5" style="1027" customWidth="1"/>
    <col min="11276" max="11277" width="2.25" style="1027" customWidth="1"/>
    <col min="11278" max="11278" width="3.5" style="1027" customWidth="1"/>
    <col min="11279" max="11280" width="2.25" style="1027" customWidth="1"/>
    <col min="11281" max="11281" width="3.5" style="1027" customWidth="1"/>
    <col min="11282" max="11283" width="2.25" style="1027" customWidth="1"/>
    <col min="11284" max="11284" width="3.5" style="1027" customWidth="1"/>
    <col min="11285" max="11286" width="2.25" style="1027" customWidth="1"/>
    <col min="11287" max="11287" width="3.5" style="1027" customWidth="1"/>
    <col min="11288" max="11289" width="2.25" style="1027" customWidth="1"/>
    <col min="11290" max="11290" width="3.5" style="1027" customWidth="1"/>
    <col min="11291" max="11292" width="2.25" style="1027" customWidth="1"/>
    <col min="11293" max="11293" width="3.5" style="1027" customWidth="1"/>
    <col min="11294" max="11294" width="2.25" style="1027" customWidth="1"/>
    <col min="11295" max="11521" width="9" style="1027"/>
    <col min="11522" max="11523" width="3.5" style="1027" customWidth="1"/>
    <col min="11524" max="11524" width="8.375" style="1027" customWidth="1"/>
    <col min="11525" max="11526" width="3.75" style="1027" customWidth="1"/>
    <col min="11527" max="11527" width="2.25" style="1027" customWidth="1"/>
    <col min="11528" max="11528" width="3.5" style="1027" customWidth="1"/>
    <col min="11529" max="11530" width="2.25" style="1027" customWidth="1"/>
    <col min="11531" max="11531" width="3.5" style="1027" customWidth="1"/>
    <col min="11532" max="11533" width="2.25" style="1027" customWidth="1"/>
    <col min="11534" max="11534" width="3.5" style="1027" customWidth="1"/>
    <col min="11535" max="11536" width="2.25" style="1027" customWidth="1"/>
    <col min="11537" max="11537" width="3.5" style="1027" customWidth="1"/>
    <col min="11538" max="11539" width="2.25" style="1027" customWidth="1"/>
    <col min="11540" max="11540" width="3.5" style="1027" customWidth="1"/>
    <col min="11541" max="11542" width="2.25" style="1027" customWidth="1"/>
    <col min="11543" max="11543" width="3.5" style="1027" customWidth="1"/>
    <col min="11544" max="11545" width="2.25" style="1027" customWidth="1"/>
    <col min="11546" max="11546" width="3.5" style="1027" customWidth="1"/>
    <col min="11547" max="11548" width="2.25" style="1027" customWidth="1"/>
    <col min="11549" max="11549" width="3.5" style="1027" customWidth="1"/>
    <col min="11550" max="11550" width="2.25" style="1027" customWidth="1"/>
    <col min="11551" max="11777" width="9" style="1027"/>
    <col min="11778" max="11779" width="3.5" style="1027" customWidth="1"/>
    <col min="11780" max="11780" width="8.375" style="1027" customWidth="1"/>
    <col min="11781" max="11782" width="3.75" style="1027" customWidth="1"/>
    <col min="11783" max="11783" width="2.25" style="1027" customWidth="1"/>
    <col min="11784" max="11784" width="3.5" style="1027" customWidth="1"/>
    <col min="11785" max="11786" width="2.25" style="1027" customWidth="1"/>
    <col min="11787" max="11787" width="3.5" style="1027" customWidth="1"/>
    <col min="11788" max="11789" width="2.25" style="1027" customWidth="1"/>
    <col min="11790" max="11790" width="3.5" style="1027" customWidth="1"/>
    <col min="11791" max="11792" width="2.25" style="1027" customWidth="1"/>
    <col min="11793" max="11793" width="3.5" style="1027" customWidth="1"/>
    <col min="11794" max="11795" width="2.25" style="1027" customWidth="1"/>
    <col min="11796" max="11796" width="3.5" style="1027" customWidth="1"/>
    <col min="11797" max="11798" width="2.25" style="1027" customWidth="1"/>
    <col min="11799" max="11799" width="3.5" style="1027" customWidth="1"/>
    <col min="11800" max="11801" width="2.25" style="1027" customWidth="1"/>
    <col min="11802" max="11802" width="3.5" style="1027" customWidth="1"/>
    <col min="11803" max="11804" width="2.25" style="1027" customWidth="1"/>
    <col min="11805" max="11805" width="3.5" style="1027" customWidth="1"/>
    <col min="11806" max="11806" width="2.25" style="1027" customWidth="1"/>
    <col min="11807" max="12033" width="9" style="1027"/>
    <col min="12034" max="12035" width="3.5" style="1027" customWidth="1"/>
    <col min="12036" max="12036" width="8.375" style="1027" customWidth="1"/>
    <col min="12037" max="12038" width="3.75" style="1027" customWidth="1"/>
    <col min="12039" max="12039" width="2.25" style="1027" customWidth="1"/>
    <col min="12040" max="12040" width="3.5" style="1027" customWidth="1"/>
    <col min="12041" max="12042" width="2.25" style="1027" customWidth="1"/>
    <col min="12043" max="12043" width="3.5" style="1027" customWidth="1"/>
    <col min="12044" max="12045" width="2.25" style="1027" customWidth="1"/>
    <col min="12046" max="12046" width="3.5" style="1027" customWidth="1"/>
    <col min="12047" max="12048" width="2.25" style="1027" customWidth="1"/>
    <col min="12049" max="12049" width="3.5" style="1027" customWidth="1"/>
    <col min="12050" max="12051" width="2.25" style="1027" customWidth="1"/>
    <col min="12052" max="12052" width="3.5" style="1027" customWidth="1"/>
    <col min="12053" max="12054" width="2.25" style="1027" customWidth="1"/>
    <col min="12055" max="12055" width="3.5" style="1027" customWidth="1"/>
    <col min="12056" max="12057" width="2.25" style="1027" customWidth="1"/>
    <col min="12058" max="12058" width="3.5" style="1027" customWidth="1"/>
    <col min="12059" max="12060" width="2.25" style="1027" customWidth="1"/>
    <col min="12061" max="12061" width="3.5" style="1027" customWidth="1"/>
    <col min="12062" max="12062" width="2.25" style="1027" customWidth="1"/>
    <col min="12063" max="12289" width="9" style="1027"/>
    <col min="12290" max="12291" width="3.5" style="1027" customWidth="1"/>
    <col min="12292" max="12292" width="8.375" style="1027" customWidth="1"/>
    <col min="12293" max="12294" width="3.75" style="1027" customWidth="1"/>
    <col min="12295" max="12295" width="2.25" style="1027" customWidth="1"/>
    <col min="12296" max="12296" width="3.5" style="1027" customWidth="1"/>
    <col min="12297" max="12298" width="2.25" style="1027" customWidth="1"/>
    <col min="12299" max="12299" width="3.5" style="1027" customWidth="1"/>
    <col min="12300" max="12301" width="2.25" style="1027" customWidth="1"/>
    <col min="12302" max="12302" width="3.5" style="1027" customWidth="1"/>
    <col min="12303" max="12304" width="2.25" style="1027" customWidth="1"/>
    <col min="12305" max="12305" width="3.5" style="1027" customWidth="1"/>
    <col min="12306" max="12307" width="2.25" style="1027" customWidth="1"/>
    <col min="12308" max="12308" width="3.5" style="1027" customWidth="1"/>
    <col min="12309" max="12310" width="2.25" style="1027" customWidth="1"/>
    <col min="12311" max="12311" width="3.5" style="1027" customWidth="1"/>
    <col min="12312" max="12313" width="2.25" style="1027" customWidth="1"/>
    <col min="12314" max="12314" width="3.5" style="1027" customWidth="1"/>
    <col min="12315" max="12316" width="2.25" style="1027" customWidth="1"/>
    <col min="12317" max="12317" width="3.5" style="1027" customWidth="1"/>
    <col min="12318" max="12318" width="2.25" style="1027" customWidth="1"/>
    <col min="12319" max="12545" width="9" style="1027"/>
    <col min="12546" max="12547" width="3.5" style="1027" customWidth="1"/>
    <col min="12548" max="12548" width="8.375" style="1027" customWidth="1"/>
    <col min="12549" max="12550" width="3.75" style="1027" customWidth="1"/>
    <col min="12551" max="12551" width="2.25" style="1027" customWidth="1"/>
    <col min="12552" max="12552" width="3.5" style="1027" customWidth="1"/>
    <col min="12553" max="12554" width="2.25" style="1027" customWidth="1"/>
    <col min="12555" max="12555" width="3.5" style="1027" customWidth="1"/>
    <col min="12556" max="12557" width="2.25" style="1027" customWidth="1"/>
    <col min="12558" max="12558" width="3.5" style="1027" customWidth="1"/>
    <col min="12559" max="12560" width="2.25" style="1027" customWidth="1"/>
    <col min="12561" max="12561" width="3.5" style="1027" customWidth="1"/>
    <col min="12562" max="12563" width="2.25" style="1027" customWidth="1"/>
    <col min="12564" max="12564" width="3.5" style="1027" customWidth="1"/>
    <col min="12565" max="12566" width="2.25" style="1027" customWidth="1"/>
    <col min="12567" max="12567" width="3.5" style="1027" customWidth="1"/>
    <col min="12568" max="12569" width="2.25" style="1027" customWidth="1"/>
    <col min="12570" max="12570" width="3.5" style="1027" customWidth="1"/>
    <col min="12571" max="12572" width="2.25" style="1027" customWidth="1"/>
    <col min="12573" max="12573" width="3.5" style="1027" customWidth="1"/>
    <col min="12574" max="12574" width="2.25" style="1027" customWidth="1"/>
    <col min="12575" max="12801" width="9" style="1027"/>
    <col min="12802" max="12803" width="3.5" style="1027" customWidth="1"/>
    <col min="12804" max="12804" width="8.375" style="1027" customWidth="1"/>
    <col min="12805" max="12806" width="3.75" style="1027" customWidth="1"/>
    <col min="12807" max="12807" width="2.25" style="1027" customWidth="1"/>
    <col min="12808" max="12808" width="3.5" style="1027" customWidth="1"/>
    <col min="12809" max="12810" width="2.25" style="1027" customWidth="1"/>
    <col min="12811" max="12811" width="3.5" style="1027" customWidth="1"/>
    <col min="12812" max="12813" width="2.25" style="1027" customWidth="1"/>
    <col min="12814" max="12814" width="3.5" style="1027" customWidth="1"/>
    <col min="12815" max="12816" width="2.25" style="1027" customWidth="1"/>
    <col min="12817" max="12817" width="3.5" style="1027" customWidth="1"/>
    <col min="12818" max="12819" width="2.25" style="1027" customWidth="1"/>
    <col min="12820" max="12820" width="3.5" style="1027" customWidth="1"/>
    <col min="12821" max="12822" width="2.25" style="1027" customWidth="1"/>
    <col min="12823" max="12823" width="3.5" style="1027" customWidth="1"/>
    <col min="12824" max="12825" width="2.25" style="1027" customWidth="1"/>
    <col min="12826" max="12826" width="3.5" style="1027" customWidth="1"/>
    <col min="12827" max="12828" width="2.25" style="1027" customWidth="1"/>
    <col min="12829" max="12829" width="3.5" style="1027" customWidth="1"/>
    <col min="12830" max="12830" width="2.25" style="1027" customWidth="1"/>
    <col min="12831" max="13057" width="9" style="1027"/>
    <col min="13058" max="13059" width="3.5" style="1027" customWidth="1"/>
    <col min="13060" max="13060" width="8.375" style="1027" customWidth="1"/>
    <col min="13061" max="13062" width="3.75" style="1027" customWidth="1"/>
    <col min="13063" max="13063" width="2.25" style="1027" customWidth="1"/>
    <col min="13064" max="13064" width="3.5" style="1027" customWidth="1"/>
    <col min="13065" max="13066" width="2.25" style="1027" customWidth="1"/>
    <col min="13067" max="13067" width="3.5" style="1027" customWidth="1"/>
    <col min="13068" max="13069" width="2.25" style="1027" customWidth="1"/>
    <col min="13070" max="13070" width="3.5" style="1027" customWidth="1"/>
    <col min="13071" max="13072" width="2.25" style="1027" customWidth="1"/>
    <col min="13073" max="13073" width="3.5" style="1027" customWidth="1"/>
    <col min="13074" max="13075" width="2.25" style="1027" customWidth="1"/>
    <col min="13076" max="13076" width="3.5" style="1027" customWidth="1"/>
    <col min="13077" max="13078" width="2.25" style="1027" customWidth="1"/>
    <col min="13079" max="13079" width="3.5" style="1027" customWidth="1"/>
    <col min="13080" max="13081" width="2.25" style="1027" customWidth="1"/>
    <col min="13082" max="13082" width="3.5" style="1027" customWidth="1"/>
    <col min="13083" max="13084" width="2.25" style="1027" customWidth="1"/>
    <col min="13085" max="13085" width="3.5" style="1027" customWidth="1"/>
    <col min="13086" max="13086" width="2.25" style="1027" customWidth="1"/>
    <col min="13087" max="13313" width="9" style="1027"/>
    <col min="13314" max="13315" width="3.5" style="1027" customWidth="1"/>
    <col min="13316" max="13316" width="8.375" style="1027" customWidth="1"/>
    <col min="13317" max="13318" width="3.75" style="1027" customWidth="1"/>
    <col min="13319" max="13319" width="2.25" style="1027" customWidth="1"/>
    <col min="13320" max="13320" width="3.5" style="1027" customWidth="1"/>
    <col min="13321" max="13322" width="2.25" style="1027" customWidth="1"/>
    <col min="13323" max="13323" width="3.5" style="1027" customWidth="1"/>
    <col min="13324" max="13325" width="2.25" style="1027" customWidth="1"/>
    <col min="13326" max="13326" width="3.5" style="1027" customWidth="1"/>
    <col min="13327" max="13328" width="2.25" style="1027" customWidth="1"/>
    <col min="13329" max="13329" width="3.5" style="1027" customWidth="1"/>
    <col min="13330" max="13331" width="2.25" style="1027" customWidth="1"/>
    <col min="13332" max="13332" width="3.5" style="1027" customWidth="1"/>
    <col min="13333" max="13334" width="2.25" style="1027" customWidth="1"/>
    <col min="13335" max="13335" width="3.5" style="1027" customWidth="1"/>
    <col min="13336" max="13337" width="2.25" style="1027" customWidth="1"/>
    <col min="13338" max="13338" width="3.5" style="1027" customWidth="1"/>
    <col min="13339" max="13340" width="2.25" style="1027" customWidth="1"/>
    <col min="13341" max="13341" width="3.5" style="1027" customWidth="1"/>
    <col min="13342" max="13342" width="2.25" style="1027" customWidth="1"/>
    <col min="13343" max="13569" width="9" style="1027"/>
    <col min="13570" max="13571" width="3.5" style="1027" customWidth="1"/>
    <col min="13572" max="13572" width="8.375" style="1027" customWidth="1"/>
    <col min="13573" max="13574" width="3.75" style="1027" customWidth="1"/>
    <col min="13575" max="13575" width="2.25" style="1027" customWidth="1"/>
    <col min="13576" max="13576" width="3.5" style="1027" customWidth="1"/>
    <col min="13577" max="13578" width="2.25" style="1027" customWidth="1"/>
    <col min="13579" max="13579" width="3.5" style="1027" customWidth="1"/>
    <col min="13580" max="13581" width="2.25" style="1027" customWidth="1"/>
    <col min="13582" max="13582" width="3.5" style="1027" customWidth="1"/>
    <col min="13583" max="13584" width="2.25" style="1027" customWidth="1"/>
    <col min="13585" max="13585" width="3.5" style="1027" customWidth="1"/>
    <col min="13586" max="13587" width="2.25" style="1027" customWidth="1"/>
    <col min="13588" max="13588" width="3.5" style="1027" customWidth="1"/>
    <col min="13589" max="13590" width="2.25" style="1027" customWidth="1"/>
    <col min="13591" max="13591" width="3.5" style="1027" customWidth="1"/>
    <col min="13592" max="13593" width="2.25" style="1027" customWidth="1"/>
    <col min="13594" max="13594" width="3.5" style="1027" customWidth="1"/>
    <col min="13595" max="13596" width="2.25" style="1027" customWidth="1"/>
    <col min="13597" max="13597" width="3.5" style="1027" customWidth="1"/>
    <col min="13598" max="13598" width="2.25" style="1027" customWidth="1"/>
    <col min="13599" max="13825" width="9" style="1027"/>
    <col min="13826" max="13827" width="3.5" style="1027" customWidth="1"/>
    <col min="13828" max="13828" width="8.375" style="1027" customWidth="1"/>
    <col min="13829" max="13830" width="3.75" style="1027" customWidth="1"/>
    <col min="13831" max="13831" width="2.25" style="1027" customWidth="1"/>
    <col min="13832" max="13832" width="3.5" style="1027" customWidth="1"/>
    <col min="13833" max="13834" width="2.25" style="1027" customWidth="1"/>
    <col min="13835" max="13835" width="3.5" style="1027" customWidth="1"/>
    <col min="13836" max="13837" width="2.25" style="1027" customWidth="1"/>
    <col min="13838" max="13838" width="3.5" style="1027" customWidth="1"/>
    <col min="13839" max="13840" width="2.25" style="1027" customWidth="1"/>
    <col min="13841" max="13841" width="3.5" style="1027" customWidth="1"/>
    <col min="13842" max="13843" width="2.25" style="1027" customWidth="1"/>
    <col min="13844" max="13844" width="3.5" style="1027" customWidth="1"/>
    <col min="13845" max="13846" width="2.25" style="1027" customWidth="1"/>
    <col min="13847" max="13847" width="3.5" style="1027" customWidth="1"/>
    <col min="13848" max="13849" width="2.25" style="1027" customWidth="1"/>
    <col min="13850" max="13850" width="3.5" style="1027" customWidth="1"/>
    <col min="13851" max="13852" width="2.25" style="1027" customWidth="1"/>
    <col min="13853" max="13853" width="3.5" style="1027" customWidth="1"/>
    <col min="13854" max="13854" width="2.25" style="1027" customWidth="1"/>
    <col min="13855" max="14081" width="9" style="1027"/>
    <col min="14082" max="14083" width="3.5" style="1027" customWidth="1"/>
    <col min="14084" max="14084" width="8.375" style="1027" customWidth="1"/>
    <col min="14085" max="14086" width="3.75" style="1027" customWidth="1"/>
    <col min="14087" max="14087" width="2.25" style="1027" customWidth="1"/>
    <col min="14088" max="14088" width="3.5" style="1027" customWidth="1"/>
    <col min="14089" max="14090" width="2.25" style="1027" customWidth="1"/>
    <col min="14091" max="14091" width="3.5" style="1027" customWidth="1"/>
    <col min="14092" max="14093" width="2.25" style="1027" customWidth="1"/>
    <col min="14094" max="14094" width="3.5" style="1027" customWidth="1"/>
    <col min="14095" max="14096" width="2.25" style="1027" customWidth="1"/>
    <col min="14097" max="14097" width="3.5" style="1027" customWidth="1"/>
    <col min="14098" max="14099" width="2.25" style="1027" customWidth="1"/>
    <col min="14100" max="14100" width="3.5" style="1027" customWidth="1"/>
    <col min="14101" max="14102" width="2.25" style="1027" customWidth="1"/>
    <col min="14103" max="14103" width="3.5" style="1027" customWidth="1"/>
    <col min="14104" max="14105" width="2.25" style="1027" customWidth="1"/>
    <col min="14106" max="14106" width="3.5" style="1027" customWidth="1"/>
    <col min="14107" max="14108" width="2.25" style="1027" customWidth="1"/>
    <col min="14109" max="14109" width="3.5" style="1027" customWidth="1"/>
    <col min="14110" max="14110" width="2.25" style="1027" customWidth="1"/>
    <col min="14111" max="14337" width="9" style="1027"/>
    <col min="14338" max="14339" width="3.5" style="1027" customWidth="1"/>
    <col min="14340" max="14340" width="8.375" style="1027" customWidth="1"/>
    <col min="14341" max="14342" width="3.75" style="1027" customWidth="1"/>
    <col min="14343" max="14343" width="2.25" style="1027" customWidth="1"/>
    <col min="14344" max="14344" width="3.5" style="1027" customWidth="1"/>
    <col min="14345" max="14346" width="2.25" style="1027" customWidth="1"/>
    <col min="14347" max="14347" width="3.5" style="1027" customWidth="1"/>
    <col min="14348" max="14349" width="2.25" style="1027" customWidth="1"/>
    <col min="14350" max="14350" width="3.5" style="1027" customWidth="1"/>
    <col min="14351" max="14352" width="2.25" style="1027" customWidth="1"/>
    <col min="14353" max="14353" width="3.5" style="1027" customWidth="1"/>
    <col min="14354" max="14355" width="2.25" style="1027" customWidth="1"/>
    <col min="14356" max="14356" width="3.5" style="1027" customWidth="1"/>
    <col min="14357" max="14358" width="2.25" style="1027" customWidth="1"/>
    <col min="14359" max="14359" width="3.5" style="1027" customWidth="1"/>
    <col min="14360" max="14361" width="2.25" style="1027" customWidth="1"/>
    <col min="14362" max="14362" width="3.5" style="1027" customWidth="1"/>
    <col min="14363" max="14364" width="2.25" style="1027" customWidth="1"/>
    <col min="14365" max="14365" width="3.5" style="1027" customWidth="1"/>
    <col min="14366" max="14366" width="2.25" style="1027" customWidth="1"/>
    <col min="14367" max="14593" width="9" style="1027"/>
    <col min="14594" max="14595" width="3.5" style="1027" customWidth="1"/>
    <col min="14596" max="14596" width="8.375" style="1027" customWidth="1"/>
    <col min="14597" max="14598" width="3.75" style="1027" customWidth="1"/>
    <col min="14599" max="14599" width="2.25" style="1027" customWidth="1"/>
    <col min="14600" max="14600" width="3.5" style="1027" customWidth="1"/>
    <col min="14601" max="14602" width="2.25" style="1027" customWidth="1"/>
    <col min="14603" max="14603" width="3.5" style="1027" customWidth="1"/>
    <col min="14604" max="14605" width="2.25" style="1027" customWidth="1"/>
    <col min="14606" max="14606" width="3.5" style="1027" customWidth="1"/>
    <col min="14607" max="14608" width="2.25" style="1027" customWidth="1"/>
    <col min="14609" max="14609" width="3.5" style="1027" customWidth="1"/>
    <col min="14610" max="14611" width="2.25" style="1027" customWidth="1"/>
    <col min="14612" max="14612" width="3.5" style="1027" customWidth="1"/>
    <col min="14613" max="14614" width="2.25" style="1027" customWidth="1"/>
    <col min="14615" max="14615" width="3.5" style="1027" customWidth="1"/>
    <col min="14616" max="14617" width="2.25" style="1027" customWidth="1"/>
    <col min="14618" max="14618" width="3.5" style="1027" customWidth="1"/>
    <col min="14619" max="14620" width="2.25" style="1027" customWidth="1"/>
    <col min="14621" max="14621" width="3.5" style="1027" customWidth="1"/>
    <col min="14622" max="14622" width="2.25" style="1027" customWidth="1"/>
    <col min="14623" max="14849" width="9" style="1027"/>
    <col min="14850" max="14851" width="3.5" style="1027" customWidth="1"/>
    <col min="14852" max="14852" width="8.375" style="1027" customWidth="1"/>
    <col min="14853" max="14854" width="3.75" style="1027" customWidth="1"/>
    <col min="14855" max="14855" width="2.25" style="1027" customWidth="1"/>
    <col min="14856" max="14856" width="3.5" style="1027" customWidth="1"/>
    <col min="14857" max="14858" width="2.25" style="1027" customWidth="1"/>
    <col min="14859" max="14859" width="3.5" style="1027" customWidth="1"/>
    <col min="14860" max="14861" width="2.25" style="1027" customWidth="1"/>
    <col min="14862" max="14862" width="3.5" style="1027" customWidth="1"/>
    <col min="14863" max="14864" width="2.25" style="1027" customWidth="1"/>
    <col min="14865" max="14865" width="3.5" style="1027" customWidth="1"/>
    <col min="14866" max="14867" width="2.25" style="1027" customWidth="1"/>
    <col min="14868" max="14868" width="3.5" style="1027" customWidth="1"/>
    <col min="14869" max="14870" width="2.25" style="1027" customWidth="1"/>
    <col min="14871" max="14871" width="3.5" style="1027" customWidth="1"/>
    <col min="14872" max="14873" width="2.25" style="1027" customWidth="1"/>
    <col min="14874" max="14874" width="3.5" style="1027" customWidth="1"/>
    <col min="14875" max="14876" width="2.25" style="1027" customWidth="1"/>
    <col min="14877" max="14877" width="3.5" style="1027" customWidth="1"/>
    <col min="14878" max="14878" width="2.25" style="1027" customWidth="1"/>
    <col min="14879" max="15105" width="9" style="1027"/>
    <col min="15106" max="15107" width="3.5" style="1027" customWidth="1"/>
    <col min="15108" max="15108" width="8.375" style="1027" customWidth="1"/>
    <col min="15109" max="15110" width="3.75" style="1027" customWidth="1"/>
    <col min="15111" max="15111" width="2.25" style="1027" customWidth="1"/>
    <col min="15112" max="15112" width="3.5" style="1027" customWidth="1"/>
    <col min="15113" max="15114" width="2.25" style="1027" customWidth="1"/>
    <col min="15115" max="15115" width="3.5" style="1027" customWidth="1"/>
    <col min="15116" max="15117" width="2.25" style="1027" customWidth="1"/>
    <col min="15118" max="15118" width="3.5" style="1027" customWidth="1"/>
    <col min="15119" max="15120" width="2.25" style="1027" customWidth="1"/>
    <col min="15121" max="15121" width="3.5" style="1027" customWidth="1"/>
    <col min="15122" max="15123" width="2.25" style="1027" customWidth="1"/>
    <col min="15124" max="15124" width="3.5" style="1027" customWidth="1"/>
    <col min="15125" max="15126" width="2.25" style="1027" customWidth="1"/>
    <col min="15127" max="15127" width="3.5" style="1027" customWidth="1"/>
    <col min="15128" max="15129" width="2.25" style="1027" customWidth="1"/>
    <col min="15130" max="15130" width="3.5" style="1027" customWidth="1"/>
    <col min="15131" max="15132" width="2.25" style="1027" customWidth="1"/>
    <col min="15133" max="15133" width="3.5" style="1027" customWidth="1"/>
    <col min="15134" max="15134" width="2.25" style="1027" customWidth="1"/>
    <col min="15135" max="15361" width="9" style="1027"/>
    <col min="15362" max="15363" width="3.5" style="1027" customWidth="1"/>
    <col min="15364" max="15364" width="8.375" style="1027" customWidth="1"/>
    <col min="15365" max="15366" width="3.75" style="1027" customWidth="1"/>
    <col min="15367" max="15367" width="2.25" style="1027" customWidth="1"/>
    <col min="15368" max="15368" width="3.5" style="1027" customWidth="1"/>
    <col min="15369" max="15370" width="2.25" style="1027" customWidth="1"/>
    <col min="15371" max="15371" width="3.5" style="1027" customWidth="1"/>
    <col min="15372" max="15373" width="2.25" style="1027" customWidth="1"/>
    <col min="15374" max="15374" width="3.5" style="1027" customWidth="1"/>
    <col min="15375" max="15376" width="2.25" style="1027" customWidth="1"/>
    <col min="15377" max="15377" width="3.5" style="1027" customWidth="1"/>
    <col min="15378" max="15379" width="2.25" style="1027" customWidth="1"/>
    <col min="15380" max="15380" width="3.5" style="1027" customWidth="1"/>
    <col min="15381" max="15382" width="2.25" style="1027" customWidth="1"/>
    <col min="15383" max="15383" width="3.5" style="1027" customWidth="1"/>
    <col min="15384" max="15385" width="2.25" style="1027" customWidth="1"/>
    <col min="15386" max="15386" width="3.5" style="1027" customWidth="1"/>
    <col min="15387" max="15388" width="2.25" style="1027" customWidth="1"/>
    <col min="15389" max="15389" width="3.5" style="1027" customWidth="1"/>
    <col min="15390" max="15390" width="2.25" style="1027" customWidth="1"/>
    <col min="15391" max="15617" width="9" style="1027"/>
    <col min="15618" max="15619" width="3.5" style="1027" customWidth="1"/>
    <col min="15620" max="15620" width="8.375" style="1027" customWidth="1"/>
    <col min="15621" max="15622" width="3.75" style="1027" customWidth="1"/>
    <col min="15623" max="15623" width="2.25" style="1027" customWidth="1"/>
    <col min="15624" max="15624" width="3.5" style="1027" customWidth="1"/>
    <col min="15625" max="15626" width="2.25" style="1027" customWidth="1"/>
    <col min="15627" max="15627" width="3.5" style="1027" customWidth="1"/>
    <col min="15628" max="15629" width="2.25" style="1027" customWidth="1"/>
    <col min="15630" max="15630" width="3.5" style="1027" customWidth="1"/>
    <col min="15631" max="15632" width="2.25" style="1027" customWidth="1"/>
    <col min="15633" max="15633" width="3.5" style="1027" customWidth="1"/>
    <col min="15634" max="15635" width="2.25" style="1027" customWidth="1"/>
    <col min="15636" max="15636" width="3.5" style="1027" customWidth="1"/>
    <col min="15637" max="15638" width="2.25" style="1027" customWidth="1"/>
    <col min="15639" max="15639" width="3.5" style="1027" customWidth="1"/>
    <col min="15640" max="15641" width="2.25" style="1027" customWidth="1"/>
    <col min="15642" max="15642" width="3.5" style="1027" customWidth="1"/>
    <col min="15643" max="15644" width="2.25" style="1027" customWidth="1"/>
    <col min="15645" max="15645" width="3.5" style="1027" customWidth="1"/>
    <col min="15646" max="15646" width="2.25" style="1027" customWidth="1"/>
    <col min="15647" max="15873" width="9" style="1027"/>
    <col min="15874" max="15875" width="3.5" style="1027" customWidth="1"/>
    <col min="15876" max="15876" width="8.375" style="1027" customWidth="1"/>
    <col min="15877" max="15878" width="3.75" style="1027" customWidth="1"/>
    <col min="15879" max="15879" width="2.25" style="1027" customWidth="1"/>
    <col min="15880" max="15880" width="3.5" style="1027" customWidth="1"/>
    <col min="15881" max="15882" width="2.25" style="1027" customWidth="1"/>
    <col min="15883" max="15883" width="3.5" style="1027" customWidth="1"/>
    <col min="15884" max="15885" width="2.25" style="1027" customWidth="1"/>
    <col min="15886" max="15886" width="3.5" style="1027" customWidth="1"/>
    <col min="15887" max="15888" width="2.25" style="1027" customWidth="1"/>
    <col min="15889" max="15889" width="3.5" style="1027" customWidth="1"/>
    <col min="15890" max="15891" width="2.25" style="1027" customWidth="1"/>
    <col min="15892" max="15892" width="3.5" style="1027" customWidth="1"/>
    <col min="15893" max="15894" width="2.25" style="1027" customWidth="1"/>
    <col min="15895" max="15895" width="3.5" style="1027" customWidth="1"/>
    <col min="15896" max="15897" width="2.25" style="1027" customWidth="1"/>
    <col min="15898" max="15898" width="3.5" style="1027" customWidth="1"/>
    <col min="15899" max="15900" width="2.25" style="1027" customWidth="1"/>
    <col min="15901" max="15901" width="3.5" style="1027" customWidth="1"/>
    <col min="15902" max="15902" width="2.25" style="1027" customWidth="1"/>
    <col min="15903" max="16129" width="9" style="1027"/>
    <col min="16130" max="16131" width="3.5" style="1027" customWidth="1"/>
    <col min="16132" max="16132" width="8.375" style="1027" customWidth="1"/>
    <col min="16133" max="16134" width="3.75" style="1027" customWidth="1"/>
    <col min="16135" max="16135" width="2.25" style="1027" customWidth="1"/>
    <col min="16136" max="16136" width="3.5" style="1027" customWidth="1"/>
    <col min="16137" max="16138" width="2.25" style="1027" customWidth="1"/>
    <col min="16139" max="16139" width="3.5" style="1027" customWidth="1"/>
    <col min="16140" max="16141" width="2.25" style="1027" customWidth="1"/>
    <col min="16142" max="16142" width="3.5" style="1027" customWidth="1"/>
    <col min="16143" max="16144" width="2.25" style="1027" customWidth="1"/>
    <col min="16145" max="16145" width="3.5" style="1027" customWidth="1"/>
    <col min="16146" max="16147" width="2.25" style="1027" customWidth="1"/>
    <col min="16148" max="16148" width="3.5" style="1027" customWidth="1"/>
    <col min="16149" max="16150" width="2.25" style="1027" customWidth="1"/>
    <col min="16151" max="16151" width="3.5" style="1027" customWidth="1"/>
    <col min="16152" max="16153" width="2.25" style="1027" customWidth="1"/>
    <col min="16154" max="16154" width="3.5" style="1027" customWidth="1"/>
    <col min="16155" max="16156" width="2.25" style="1027" customWidth="1"/>
    <col min="16157" max="16157" width="3.5" style="1027" customWidth="1"/>
    <col min="16158" max="16158" width="2.25" style="1027" customWidth="1"/>
    <col min="16159" max="16384" width="9" style="1027"/>
  </cols>
  <sheetData>
    <row r="1" spans="2:32" ht="14.25">
      <c r="B1" s="167" t="s">
        <v>233</v>
      </c>
    </row>
    <row r="2" spans="2:32">
      <c r="V2" s="3" t="s">
        <v>940</v>
      </c>
    </row>
    <row r="3" spans="2:32" ht="3.75" customHeight="1" thickBot="1"/>
    <row r="4" spans="2:32" ht="19.5" customHeight="1">
      <c r="B4" s="1028"/>
      <c r="C4" s="1029" t="s">
        <v>234</v>
      </c>
      <c r="D4" s="1469" t="s">
        <v>235</v>
      </c>
      <c r="E4" s="1474"/>
      <c r="F4" s="1474"/>
      <c r="G4" s="1474"/>
      <c r="H4" s="1474"/>
      <c r="I4" s="1474"/>
      <c r="J4" s="1474"/>
      <c r="K4" s="1474"/>
      <c r="L4" s="1474"/>
      <c r="M4" s="1474"/>
      <c r="N4" s="1474"/>
      <c r="O4" s="1474"/>
      <c r="P4" s="1474"/>
      <c r="Q4" s="1474"/>
      <c r="R4" s="1474"/>
      <c r="S4" s="1474"/>
      <c r="T4" s="1474"/>
      <c r="U4" s="1474"/>
      <c r="V4" s="1474"/>
      <c r="W4" s="1474"/>
      <c r="X4" s="1474"/>
      <c r="Y4" s="1474"/>
      <c r="Z4" s="1474"/>
      <c r="AA4" s="1474"/>
      <c r="AB4" s="1474"/>
      <c r="AC4" s="1474"/>
      <c r="AD4" s="1470"/>
      <c r="AF4" s="1030"/>
    </row>
    <row r="5" spans="2:32" ht="19.5" customHeight="1">
      <c r="B5" s="1031"/>
      <c r="C5" s="3"/>
      <c r="D5" s="1434"/>
      <c r="E5" s="1568"/>
      <c r="F5" s="1568"/>
      <c r="G5" s="1568"/>
      <c r="H5" s="1568"/>
      <c r="I5" s="1568"/>
      <c r="J5" s="1568"/>
      <c r="K5" s="1568"/>
      <c r="L5" s="1568"/>
      <c r="M5" s="1568"/>
      <c r="N5" s="1568"/>
      <c r="O5" s="1568"/>
      <c r="P5" s="1568"/>
      <c r="Q5" s="1568"/>
      <c r="R5" s="1568"/>
      <c r="S5" s="1568"/>
      <c r="T5" s="1568"/>
      <c r="U5" s="1568"/>
      <c r="V5" s="1568"/>
      <c r="W5" s="1568"/>
      <c r="X5" s="1568"/>
      <c r="Y5" s="1568"/>
      <c r="Z5" s="1568"/>
      <c r="AA5" s="1568"/>
      <c r="AB5" s="1568"/>
      <c r="AC5" s="1568"/>
      <c r="AD5" s="1569"/>
    </row>
    <row r="6" spans="2:32" ht="19.5" customHeight="1">
      <c r="B6" s="1031"/>
      <c r="C6" s="3" t="s">
        <v>236</v>
      </c>
      <c r="D6" s="1032"/>
      <c r="E6" s="1033" t="s">
        <v>237</v>
      </c>
      <c r="F6" s="1034" t="s">
        <v>238</v>
      </c>
      <c r="G6" s="1570" t="s">
        <v>239</v>
      </c>
      <c r="H6" s="1571"/>
      <c r="I6" s="1571"/>
      <c r="J6" s="1571"/>
      <c r="K6" s="1571"/>
      <c r="L6" s="1571"/>
      <c r="M6" s="1571"/>
      <c r="N6" s="1571"/>
      <c r="O6" s="1571"/>
      <c r="P6" s="1571"/>
      <c r="Q6" s="1571"/>
      <c r="R6" s="1571"/>
      <c r="S6" s="1571"/>
      <c r="T6" s="1571"/>
      <c r="U6" s="1571"/>
      <c r="V6" s="1571"/>
      <c r="W6" s="1571"/>
      <c r="X6" s="1571"/>
      <c r="Y6" s="1571"/>
      <c r="Z6" s="1571"/>
      <c r="AA6" s="1571"/>
      <c r="AB6" s="1571"/>
      <c r="AC6" s="1571"/>
      <c r="AD6" s="1572"/>
    </row>
    <row r="7" spans="2:32" ht="19.5" customHeight="1">
      <c r="B7" s="1031"/>
      <c r="C7" s="3"/>
      <c r="D7" s="1035" t="s">
        <v>238</v>
      </c>
      <c r="E7" s="1033"/>
      <c r="F7" s="1034" t="s">
        <v>16</v>
      </c>
      <c r="G7" s="1434"/>
      <c r="H7" s="1568"/>
      <c r="I7" s="1568"/>
      <c r="J7" s="1568"/>
      <c r="K7" s="1568"/>
      <c r="L7" s="1568"/>
      <c r="M7" s="1568"/>
      <c r="N7" s="1568"/>
      <c r="O7" s="1568"/>
      <c r="P7" s="1568"/>
      <c r="Q7" s="1568"/>
      <c r="R7" s="1568"/>
      <c r="S7" s="1568"/>
      <c r="T7" s="1568"/>
      <c r="U7" s="1568"/>
      <c r="V7" s="1568"/>
      <c r="W7" s="1568"/>
      <c r="X7" s="1568"/>
      <c r="Y7" s="1568"/>
      <c r="Z7" s="1568"/>
      <c r="AA7" s="1568"/>
      <c r="AB7" s="1568"/>
      <c r="AC7" s="1568"/>
      <c r="AD7" s="1569"/>
    </row>
    <row r="8" spans="2:32" ht="19.5" customHeight="1">
      <c r="B8" s="1031"/>
      <c r="C8" s="3"/>
      <c r="D8" s="1035"/>
      <c r="E8" s="1033" t="s">
        <v>226</v>
      </c>
      <c r="F8" s="1034" t="s">
        <v>240</v>
      </c>
      <c r="G8" s="1036"/>
      <c r="H8" s="3"/>
      <c r="I8" s="3"/>
      <c r="J8" s="1037"/>
      <c r="K8" s="1038"/>
      <c r="L8" s="1039"/>
      <c r="M8" s="1037"/>
      <c r="N8" s="1038"/>
      <c r="O8" s="1039"/>
      <c r="P8" s="1037"/>
      <c r="Q8" s="1038"/>
      <c r="R8" s="1039"/>
      <c r="S8" s="1037"/>
      <c r="T8" s="1038"/>
      <c r="U8" s="1039"/>
      <c r="V8" s="1037"/>
      <c r="W8" s="1038"/>
      <c r="X8" s="1039"/>
      <c r="Y8" s="1037"/>
      <c r="Z8" s="1038"/>
      <c r="AA8" s="1038"/>
      <c r="AB8" s="1037"/>
      <c r="AC8" s="1038"/>
      <c r="AD8" s="1040"/>
    </row>
    <row r="9" spans="2:32" ht="19.5" customHeight="1">
      <c r="B9" s="1031"/>
      <c r="C9" s="3"/>
      <c r="D9" s="1035" t="s">
        <v>16</v>
      </c>
      <c r="E9" s="1033"/>
      <c r="F9" s="1034" t="s">
        <v>241</v>
      </c>
      <c r="G9" s="1036"/>
      <c r="H9" s="3"/>
      <c r="I9" s="3"/>
      <c r="J9" s="1041"/>
      <c r="K9" s="3"/>
      <c r="L9" s="1042"/>
      <c r="M9" s="1041"/>
      <c r="N9" s="3"/>
      <c r="O9" s="1042"/>
      <c r="P9" s="1041"/>
      <c r="Q9" s="3"/>
      <c r="R9" s="1042"/>
      <c r="S9" s="1041"/>
      <c r="T9" s="3"/>
      <c r="U9" s="1042"/>
      <c r="V9" s="1041"/>
      <c r="W9" s="3"/>
      <c r="X9" s="1042"/>
      <c r="Y9" s="1041"/>
      <c r="Z9" s="3"/>
      <c r="AA9" s="3"/>
      <c r="AB9" s="1041"/>
      <c r="AC9" s="3"/>
      <c r="AD9" s="1043"/>
    </row>
    <row r="10" spans="2:32" ht="19.5" customHeight="1">
      <c r="B10" s="1031"/>
      <c r="C10" s="3"/>
      <c r="D10" s="1035"/>
      <c r="E10" s="1033" t="s">
        <v>242</v>
      </c>
      <c r="F10" s="1044" t="s">
        <v>526</v>
      </c>
      <c r="G10" s="1471">
        <v>5</v>
      </c>
      <c r="H10" s="1475"/>
      <c r="I10" s="1573"/>
      <c r="J10" s="1574">
        <v>10</v>
      </c>
      <c r="K10" s="1475">
        <v>10</v>
      </c>
      <c r="L10" s="1573"/>
      <c r="M10" s="1574">
        <v>20</v>
      </c>
      <c r="N10" s="1475">
        <v>20</v>
      </c>
      <c r="O10" s="1573"/>
      <c r="P10" s="1574">
        <v>50</v>
      </c>
      <c r="Q10" s="1475"/>
      <c r="R10" s="1573"/>
      <c r="S10" s="1574">
        <v>100</v>
      </c>
      <c r="T10" s="1475"/>
      <c r="U10" s="1573"/>
      <c r="V10" s="1574">
        <v>200</v>
      </c>
      <c r="W10" s="1475"/>
      <c r="X10" s="1573"/>
      <c r="Y10" s="1574">
        <v>500</v>
      </c>
      <c r="Z10" s="1475"/>
      <c r="AA10" s="1573"/>
      <c r="AB10" s="1574">
        <v>501</v>
      </c>
      <c r="AC10" s="1475"/>
      <c r="AD10" s="1472"/>
    </row>
    <row r="11" spans="2:32" ht="19.5" customHeight="1">
      <c r="B11" s="1031"/>
      <c r="C11" s="3"/>
      <c r="D11" s="1035" t="s">
        <v>240</v>
      </c>
      <c r="E11" s="1033"/>
      <c r="F11" s="1034" t="s">
        <v>243</v>
      </c>
      <c r="G11" s="1036"/>
      <c r="H11" s="1045" t="s">
        <v>19</v>
      </c>
      <c r="I11" s="3"/>
      <c r="J11" s="1041"/>
      <c r="K11" s="1045" t="s">
        <v>19</v>
      </c>
      <c r="L11" s="1042"/>
      <c r="M11" s="1041"/>
      <c r="N11" s="1045" t="s">
        <v>19</v>
      </c>
      <c r="O11" s="1042"/>
      <c r="P11" s="1041"/>
      <c r="Q11" s="1045" t="s">
        <v>19</v>
      </c>
      <c r="R11" s="1042"/>
      <c r="S11" s="1041"/>
      <c r="T11" s="1045" t="s">
        <v>19</v>
      </c>
      <c r="U11" s="1042"/>
      <c r="V11" s="1041"/>
      <c r="W11" s="1045" t="s">
        <v>19</v>
      </c>
      <c r="X11" s="1042"/>
      <c r="Y11" s="1041"/>
      <c r="Z11" s="1045" t="s">
        <v>19</v>
      </c>
      <c r="AA11" s="3"/>
      <c r="AB11" s="1041"/>
      <c r="AC11" s="1045" t="s">
        <v>19</v>
      </c>
      <c r="AD11" s="1043"/>
    </row>
    <row r="12" spans="2:32" ht="19.5" customHeight="1">
      <c r="B12" s="1031" t="s">
        <v>244</v>
      </c>
      <c r="C12" s="3"/>
      <c r="D12" s="1035"/>
      <c r="E12" s="1033" t="s">
        <v>245</v>
      </c>
      <c r="F12" s="1034" t="s">
        <v>241</v>
      </c>
      <c r="G12" s="1036"/>
      <c r="H12" s="1045" t="s">
        <v>527</v>
      </c>
      <c r="I12" s="3"/>
      <c r="J12" s="1041"/>
      <c r="K12" s="1045" t="s">
        <v>527</v>
      </c>
      <c r="L12" s="1042"/>
      <c r="M12" s="1041"/>
      <c r="N12" s="1045" t="s">
        <v>527</v>
      </c>
      <c r="O12" s="1042"/>
      <c r="P12" s="1041"/>
      <c r="Q12" s="1045" t="s">
        <v>527</v>
      </c>
      <c r="R12" s="1042"/>
      <c r="S12" s="1041"/>
      <c r="T12" s="1045" t="s">
        <v>527</v>
      </c>
      <c r="U12" s="1042"/>
      <c r="V12" s="1041"/>
      <c r="W12" s="1045" t="s">
        <v>527</v>
      </c>
      <c r="X12" s="1042"/>
      <c r="Y12" s="1041"/>
      <c r="Z12" s="1045" t="s">
        <v>527</v>
      </c>
      <c r="AA12" s="3"/>
      <c r="AB12" s="1041"/>
      <c r="AC12" s="1045" t="s">
        <v>246</v>
      </c>
      <c r="AD12" s="1043"/>
    </row>
    <row r="13" spans="2:32" ht="19.5" customHeight="1">
      <c r="B13" s="1031"/>
      <c r="C13" s="3"/>
      <c r="D13" s="1035" t="s">
        <v>241</v>
      </c>
      <c r="E13" s="1033"/>
      <c r="F13" s="1044" t="s">
        <v>528</v>
      </c>
      <c r="G13" s="1036"/>
      <c r="H13" s="1045" t="s">
        <v>529</v>
      </c>
      <c r="I13" s="3"/>
      <c r="J13" s="1041"/>
      <c r="K13" s="1045" t="s">
        <v>529</v>
      </c>
      <c r="L13" s="1042"/>
      <c r="M13" s="1041"/>
      <c r="N13" s="1045" t="s">
        <v>529</v>
      </c>
      <c r="O13" s="1042"/>
      <c r="P13" s="1041"/>
      <c r="Q13" s="1045" t="s">
        <v>529</v>
      </c>
      <c r="R13" s="1042"/>
      <c r="S13" s="1041"/>
      <c r="T13" s="1045" t="s">
        <v>529</v>
      </c>
      <c r="U13" s="1042"/>
      <c r="V13" s="1041"/>
      <c r="W13" s="1045" t="s">
        <v>529</v>
      </c>
      <c r="X13" s="1042"/>
      <c r="Y13" s="1041"/>
      <c r="Z13" s="1045" t="s">
        <v>529</v>
      </c>
      <c r="AA13" s="3"/>
      <c r="AB13" s="1041"/>
      <c r="AC13" s="1045" t="s">
        <v>247</v>
      </c>
      <c r="AD13" s="1043"/>
    </row>
    <row r="14" spans="2:32" ht="19.5" customHeight="1">
      <c r="B14" s="1031" t="s">
        <v>226</v>
      </c>
      <c r="C14" s="3"/>
      <c r="D14" s="1035"/>
      <c r="E14" s="1033" t="s">
        <v>530</v>
      </c>
      <c r="F14" s="1034"/>
      <c r="G14" s="1036"/>
      <c r="H14" s="3"/>
      <c r="I14" s="3"/>
      <c r="J14" s="1041"/>
      <c r="K14" s="3"/>
      <c r="L14" s="1042"/>
      <c r="M14" s="1041"/>
      <c r="N14" s="3"/>
      <c r="O14" s="1042"/>
      <c r="P14" s="1041"/>
      <c r="Q14" s="3"/>
      <c r="R14" s="1042"/>
      <c r="S14" s="1041"/>
      <c r="T14" s="3"/>
      <c r="U14" s="1042"/>
      <c r="V14" s="1041"/>
      <c r="W14" s="3"/>
      <c r="X14" s="1042"/>
      <c r="Y14" s="1041"/>
      <c r="Z14" s="3"/>
      <c r="AA14" s="3"/>
      <c r="AB14" s="1041"/>
      <c r="AC14" s="3"/>
      <c r="AD14" s="1043"/>
      <c r="AF14" s="1027" t="s">
        <v>942</v>
      </c>
    </row>
    <row r="15" spans="2:32" ht="19.5" customHeight="1">
      <c r="B15" s="1524" t="s">
        <v>87</v>
      </c>
      <c r="C15" s="1525"/>
      <c r="D15" s="1547">
        <v>757</v>
      </c>
      <c r="E15" s="1550">
        <v>4</v>
      </c>
      <c r="F15" s="1551"/>
      <c r="G15" s="1535"/>
      <c r="H15" s="1521"/>
      <c r="I15" s="1521"/>
      <c r="J15" s="1519"/>
      <c r="K15" s="1519"/>
      <c r="L15" s="1519"/>
      <c r="M15" s="1519"/>
      <c r="N15" s="1519"/>
      <c r="O15" s="1519"/>
      <c r="P15" s="1519">
        <v>1</v>
      </c>
      <c r="Q15" s="1519"/>
      <c r="R15" s="1519"/>
      <c r="S15" s="1519">
        <v>1</v>
      </c>
      <c r="T15" s="1519"/>
      <c r="U15" s="1519"/>
      <c r="V15" s="1519"/>
      <c r="W15" s="1519"/>
      <c r="X15" s="1519"/>
      <c r="Y15" s="1519">
        <v>2</v>
      </c>
      <c r="Z15" s="1519"/>
      <c r="AA15" s="1519"/>
      <c r="AB15" s="1520"/>
      <c r="AC15" s="1521"/>
      <c r="AD15" s="1522"/>
      <c r="AF15" s="1027">
        <f>SUM(G15:AD15)</f>
        <v>4</v>
      </c>
    </row>
    <row r="16" spans="2:32" ht="19.5" customHeight="1">
      <c r="B16" s="1430"/>
      <c r="C16" s="1475"/>
      <c r="D16" s="1548"/>
      <c r="E16" s="1552"/>
      <c r="F16" s="1553"/>
      <c r="G16" s="1543">
        <v>300</v>
      </c>
      <c r="H16" s="1544"/>
      <c r="I16" s="1545"/>
      <c r="J16" s="1544">
        <v>176</v>
      </c>
      <c r="K16" s="1544"/>
      <c r="L16" s="1544"/>
      <c r="M16" s="1546">
        <v>140</v>
      </c>
      <c r="N16" s="1544"/>
      <c r="O16" s="1545"/>
      <c r="P16" s="1544">
        <v>92</v>
      </c>
      <c r="Q16" s="1544"/>
      <c r="R16" s="1512"/>
      <c r="S16" s="1513">
        <v>27</v>
      </c>
      <c r="T16" s="1512"/>
      <c r="U16" s="1514"/>
      <c r="V16" s="1512">
        <v>15</v>
      </c>
      <c r="W16" s="1512"/>
      <c r="X16" s="1512"/>
      <c r="Y16" s="1513">
        <v>6</v>
      </c>
      <c r="Z16" s="1512"/>
      <c r="AA16" s="1514"/>
      <c r="AB16" s="1564">
        <v>1</v>
      </c>
      <c r="AC16" s="1565"/>
      <c r="AD16" s="1567"/>
      <c r="AF16" s="1046">
        <f>SUM(G16:AD16)</f>
        <v>757</v>
      </c>
    </row>
    <row r="17" spans="2:32" ht="19.5" customHeight="1">
      <c r="B17" s="1516" t="s">
        <v>92</v>
      </c>
      <c r="C17" s="1517"/>
      <c r="D17" s="1549"/>
      <c r="E17" s="1554"/>
      <c r="F17" s="1555"/>
      <c r="G17" s="1536"/>
      <c r="H17" s="1537"/>
      <c r="I17" s="1538"/>
      <c r="J17" s="1537"/>
      <c r="K17" s="1537"/>
      <c r="L17" s="1537"/>
      <c r="M17" s="1539"/>
      <c r="N17" s="1537"/>
      <c r="O17" s="1538"/>
      <c r="P17" s="1537"/>
      <c r="Q17" s="1537"/>
      <c r="R17" s="1499"/>
      <c r="S17" s="1498"/>
      <c r="T17" s="1499"/>
      <c r="U17" s="1500"/>
      <c r="V17" s="1499"/>
      <c r="W17" s="1499"/>
      <c r="X17" s="1499"/>
      <c r="Y17" s="1498"/>
      <c r="Z17" s="1499"/>
      <c r="AA17" s="1500"/>
      <c r="AB17" s="1498"/>
      <c r="AC17" s="1499"/>
      <c r="AD17" s="1501"/>
    </row>
    <row r="18" spans="2:32" ht="19.5" customHeight="1">
      <c r="B18" s="1524" t="s">
        <v>96</v>
      </c>
      <c r="C18" s="1525"/>
      <c r="D18" s="1547">
        <v>557</v>
      </c>
      <c r="E18" s="1550">
        <v>5</v>
      </c>
      <c r="F18" s="1551"/>
      <c r="G18" s="1535"/>
      <c r="H18" s="1521"/>
      <c r="I18" s="1521"/>
      <c r="J18" s="1519"/>
      <c r="K18" s="1519"/>
      <c r="L18" s="1519"/>
      <c r="M18" s="1519"/>
      <c r="N18" s="1519"/>
      <c r="O18" s="1519"/>
      <c r="P18" s="1519"/>
      <c r="Q18" s="1519"/>
      <c r="R18" s="1519"/>
      <c r="S18" s="1519">
        <v>2</v>
      </c>
      <c r="T18" s="1519"/>
      <c r="U18" s="1519"/>
      <c r="V18" s="1519">
        <v>3</v>
      </c>
      <c r="W18" s="1519"/>
      <c r="X18" s="1519"/>
      <c r="Y18" s="1519"/>
      <c r="Z18" s="1519"/>
      <c r="AA18" s="1519"/>
      <c r="AB18" s="1520"/>
      <c r="AC18" s="1521"/>
      <c r="AD18" s="1522"/>
      <c r="AF18" s="1027">
        <f t="shared" ref="AF18:AF35" si="0">SUM(G18:AD18)</f>
        <v>5</v>
      </c>
    </row>
    <row r="19" spans="2:32" ht="19.5" customHeight="1">
      <c r="B19" s="1430"/>
      <c r="C19" s="1475"/>
      <c r="D19" s="1548"/>
      <c r="E19" s="1552"/>
      <c r="F19" s="1553"/>
      <c r="G19" s="1543">
        <v>153</v>
      </c>
      <c r="H19" s="1544"/>
      <c r="I19" s="1545"/>
      <c r="J19" s="1544">
        <v>134</v>
      </c>
      <c r="K19" s="1544"/>
      <c r="L19" s="1544"/>
      <c r="M19" s="1546">
        <v>130</v>
      </c>
      <c r="N19" s="1544"/>
      <c r="O19" s="1545"/>
      <c r="P19" s="1544">
        <v>101</v>
      </c>
      <c r="Q19" s="1544"/>
      <c r="R19" s="1512"/>
      <c r="S19" s="1513">
        <v>28</v>
      </c>
      <c r="T19" s="1512"/>
      <c r="U19" s="1514"/>
      <c r="V19" s="1512">
        <v>11</v>
      </c>
      <c r="W19" s="1512"/>
      <c r="X19" s="1512"/>
      <c r="Y19" s="1564">
        <v>0</v>
      </c>
      <c r="Z19" s="1565"/>
      <c r="AA19" s="1566"/>
      <c r="AB19" s="1564">
        <v>0</v>
      </c>
      <c r="AC19" s="1565"/>
      <c r="AD19" s="1567"/>
      <c r="AF19" s="1027">
        <f t="shared" si="0"/>
        <v>557</v>
      </c>
    </row>
    <row r="20" spans="2:32" ht="19.5" customHeight="1">
      <c r="B20" s="1516" t="s">
        <v>98</v>
      </c>
      <c r="C20" s="1517"/>
      <c r="D20" s="1549"/>
      <c r="E20" s="1554"/>
      <c r="F20" s="1555"/>
      <c r="G20" s="1536"/>
      <c r="H20" s="1537"/>
      <c r="I20" s="1538"/>
      <c r="J20" s="1537"/>
      <c r="K20" s="1537"/>
      <c r="L20" s="1537"/>
      <c r="M20" s="1539"/>
      <c r="N20" s="1537"/>
      <c r="O20" s="1538"/>
      <c r="P20" s="1537"/>
      <c r="Q20" s="1537"/>
      <c r="R20" s="1499"/>
      <c r="S20" s="1498"/>
      <c r="T20" s="1499"/>
      <c r="U20" s="1500"/>
      <c r="V20" s="1499"/>
      <c r="W20" s="1499"/>
      <c r="X20" s="1499"/>
      <c r="Y20" s="1498"/>
      <c r="Z20" s="1499"/>
      <c r="AA20" s="1500"/>
      <c r="AB20" s="1498"/>
      <c r="AC20" s="1499"/>
      <c r="AD20" s="1501"/>
    </row>
    <row r="21" spans="2:32" ht="19.5" customHeight="1">
      <c r="B21" s="1524" t="s">
        <v>248</v>
      </c>
      <c r="C21" s="1525"/>
      <c r="D21" s="1547">
        <v>1123</v>
      </c>
      <c r="E21" s="1550">
        <v>3</v>
      </c>
      <c r="F21" s="1551"/>
      <c r="G21" s="1519"/>
      <c r="H21" s="1519"/>
      <c r="I21" s="1519"/>
      <c r="J21" s="1519"/>
      <c r="K21" s="1519"/>
      <c r="L21" s="1519"/>
      <c r="M21" s="1519"/>
      <c r="N21" s="1519"/>
      <c r="O21" s="1519"/>
      <c r="P21" s="1519"/>
      <c r="Q21" s="1519"/>
      <c r="R21" s="1519"/>
      <c r="S21" s="1519">
        <v>1</v>
      </c>
      <c r="T21" s="1519"/>
      <c r="U21" s="1519"/>
      <c r="V21" s="1519">
        <v>1</v>
      </c>
      <c r="W21" s="1519"/>
      <c r="X21" s="1519"/>
      <c r="Y21" s="1519">
        <v>1</v>
      </c>
      <c r="Z21" s="1519"/>
      <c r="AA21" s="1519"/>
      <c r="AB21" s="1520"/>
      <c r="AC21" s="1521"/>
      <c r="AD21" s="1522"/>
      <c r="AF21" s="1027">
        <f t="shared" si="0"/>
        <v>3</v>
      </c>
    </row>
    <row r="22" spans="2:32" ht="19.5" customHeight="1">
      <c r="B22" s="1430"/>
      <c r="C22" s="1475"/>
      <c r="D22" s="1548"/>
      <c r="E22" s="1552"/>
      <c r="F22" s="1553"/>
      <c r="G22" s="1560">
        <v>336</v>
      </c>
      <c r="H22" s="1561"/>
      <c r="I22" s="1562"/>
      <c r="J22" s="1561">
        <v>279</v>
      </c>
      <c r="K22" s="1561"/>
      <c r="L22" s="1561"/>
      <c r="M22" s="1563">
        <v>246</v>
      </c>
      <c r="N22" s="1561"/>
      <c r="O22" s="1562"/>
      <c r="P22" s="1561">
        <v>195</v>
      </c>
      <c r="Q22" s="1561"/>
      <c r="R22" s="1557"/>
      <c r="S22" s="1556">
        <v>53</v>
      </c>
      <c r="T22" s="1557"/>
      <c r="U22" s="1558"/>
      <c r="V22" s="1557">
        <v>10</v>
      </c>
      <c r="W22" s="1557"/>
      <c r="X22" s="1557"/>
      <c r="Y22" s="1556">
        <v>4</v>
      </c>
      <c r="Z22" s="1557"/>
      <c r="AA22" s="1558"/>
      <c r="AB22" s="1556">
        <v>0</v>
      </c>
      <c r="AC22" s="1557"/>
      <c r="AD22" s="1559"/>
      <c r="AF22" s="1027">
        <f t="shared" si="0"/>
        <v>1123</v>
      </c>
    </row>
    <row r="23" spans="2:32" ht="19.5" customHeight="1">
      <c r="B23" s="1516" t="s">
        <v>249</v>
      </c>
      <c r="C23" s="1517"/>
      <c r="D23" s="1549"/>
      <c r="E23" s="1554"/>
      <c r="F23" s="1555"/>
      <c r="G23" s="1536"/>
      <c r="H23" s="1537"/>
      <c r="I23" s="1538"/>
      <c r="J23" s="1537"/>
      <c r="K23" s="1537"/>
      <c r="L23" s="1537"/>
      <c r="M23" s="1539"/>
      <c r="N23" s="1537"/>
      <c r="O23" s="1538"/>
      <c r="P23" s="1537"/>
      <c r="Q23" s="1537"/>
      <c r="R23" s="1499"/>
      <c r="S23" s="1498"/>
      <c r="T23" s="1499"/>
      <c r="U23" s="1500"/>
      <c r="V23" s="1499"/>
      <c r="W23" s="1499"/>
      <c r="X23" s="1499"/>
      <c r="Y23" s="1498"/>
      <c r="Z23" s="1499"/>
      <c r="AA23" s="1500"/>
      <c r="AB23" s="1498"/>
      <c r="AC23" s="1499"/>
      <c r="AD23" s="1501"/>
    </row>
    <row r="24" spans="2:32" ht="19.5" customHeight="1">
      <c r="B24" s="1524" t="s">
        <v>103</v>
      </c>
      <c r="C24" s="1525"/>
      <c r="D24" s="1547">
        <v>341</v>
      </c>
      <c r="E24" s="1550">
        <v>0</v>
      </c>
      <c r="F24" s="1551"/>
      <c r="G24" s="1535"/>
      <c r="H24" s="1521"/>
      <c r="I24" s="1521"/>
      <c r="J24" s="1519"/>
      <c r="K24" s="1519"/>
      <c r="L24" s="1519"/>
      <c r="M24" s="1519"/>
      <c r="N24" s="1519"/>
      <c r="O24" s="1519"/>
      <c r="P24" s="1519"/>
      <c r="Q24" s="1519"/>
      <c r="R24" s="1519"/>
      <c r="S24" s="1519"/>
      <c r="T24" s="1519"/>
      <c r="U24" s="1519"/>
      <c r="V24" s="1519"/>
      <c r="W24" s="1519"/>
      <c r="X24" s="1519"/>
      <c r="Y24" s="1519"/>
      <c r="Z24" s="1519"/>
      <c r="AA24" s="1519"/>
      <c r="AB24" s="1520"/>
      <c r="AC24" s="1521"/>
      <c r="AD24" s="1522"/>
      <c r="AF24" s="1027">
        <f t="shared" si="0"/>
        <v>0</v>
      </c>
    </row>
    <row r="25" spans="2:32" ht="19.5" customHeight="1">
      <c r="B25" s="1430"/>
      <c r="C25" s="1475"/>
      <c r="D25" s="1548"/>
      <c r="E25" s="1552"/>
      <c r="F25" s="1553"/>
      <c r="G25" s="1543">
        <v>96</v>
      </c>
      <c r="H25" s="1544"/>
      <c r="I25" s="1545"/>
      <c r="J25" s="1544">
        <v>89</v>
      </c>
      <c r="K25" s="1544"/>
      <c r="L25" s="1544"/>
      <c r="M25" s="1546">
        <v>77</v>
      </c>
      <c r="N25" s="1544"/>
      <c r="O25" s="1545"/>
      <c r="P25" s="1544">
        <v>58</v>
      </c>
      <c r="Q25" s="1544"/>
      <c r="R25" s="1544"/>
      <c r="S25" s="1513">
        <v>17</v>
      </c>
      <c r="T25" s="1512"/>
      <c r="U25" s="1514"/>
      <c r="V25" s="1512">
        <v>4</v>
      </c>
      <c r="W25" s="1512"/>
      <c r="X25" s="1512"/>
      <c r="Y25" s="1513">
        <v>0</v>
      </c>
      <c r="Z25" s="1512"/>
      <c r="AA25" s="1514"/>
      <c r="AB25" s="1513">
        <v>0</v>
      </c>
      <c r="AC25" s="1512"/>
      <c r="AD25" s="1515"/>
      <c r="AF25" s="1027">
        <f t="shared" si="0"/>
        <v>341</v>
      </c>
    </row>
    <row r="26" spans="2:32" ht="19.5" customHeight="1">
      <c r="B26" s="1516" t="s">
        <v>105</v>
      </c>
      <c r="C26" s="1517"/>
      <c r="D26" s="1549"/>
      <c r="E26" s="1554"/>
      <c r="F26" s="1555"/>
      <c r="G26" s="1536"/>
      <c r="H26" s="1537"/>
      <c r="I26" s="1538"/>
      <c r="J26" s="1537"/>
      <c r="K26" s="1537"/>
      <c r="L26" s="1537"/>
      <c r="M26" s="1539"/>
      <c r="N26" s="1537"/>
      <c r="O26" s="1538"/>
      <c r="P26" s="1537"/>
      <c r="Q26" s="1537"/>
      <c r="R26" s="1537"/>
      <c r="S26" s="1498"/>
      <c r="T26" s="1499"/>
      <c r="U26" s="1500"/>
      <c r="V26" s="1499"/>
      <c r="W26" s="1499"/>
      <c r="X26" s="1499"/>
      <c r="Y26" s="1498"/>
      <c r="Z26" s="1499"/>
      <c r="AA26" s="1500"/>
      <c r="AB26" s="1498"/>
      <c r="AC26" s="1499"/>
      <c r="AD26" s="1501"/>
    </row>
    <row r="27" spans="2:32" ht="19.5" customHeight="1">
      <c r="B27" s="1524" t="s">
        <v>106</v>
      </c>
      <c r="C27" s="1525"/>
      <c r="D27" s="1547">
        <v>346</v>
      </c>
      <c r="E27" s="1550">
        <v>1</v>
      </c>
      <c r="F27" s="1551"/>
      <c r="G27" s="1535"/>
      <c r="H27" s="1521"/>
      <c r="I27" s="1521"/>
      <c r="J27" s="1519"/>
      <c r="K27" s="1519"/>
      <c r="L27" s="1519"/>
      <c r="M27" s="1519"/>
      <c r="N27" s="1519"/>
      <c r="O27" s="1519"/>
      <c r="P27" s="1519"/>
      <c r="Q27" s="1519"/>
      <c r="R27" s="1519"/>
      <c r="S27" s="1519"/>
      <c r="T27" s="1519"/>
      <c r="U27" s="1519"/>
      <c r="V27" s="1519"/>
      <c r="W27" s="1519"/>
      <c r="X27" s="1519"/>
      <c r="Y27" s="1540"/>
      <c r="Z27" s="1541"/>
      <c r="AA27" s="1542"/>
      <c r="AB27" s="1520">
        <v>1</v>
      </c>
      <c r="AC27" s="1521"/>
      <c r="AD27" s="1522"/>
      <c r="AF27" s="1027">
        <f t="shared" si="0"/>
        <v>1</v>
      </c>
    </row>
    <row r="28" spans="2:32" ht="19.5" customHeight="1">
      <c r="B28" s="1430"/>
      <c r="C28" s="1475"/>
      <c r="D28" s="1548"/>
      <c r="E28" s="1552"/>
      <c r="F28" s="1553"/>
      <c r="G28" s="1543">
        <v>102</v>
      </c>
      <c r="H28" s="1544"/>
      <c r="I28" s="1545"/>
      <c r="J28" s="1544">
        <v>83</v>
      </c>
      <c r="K28" s="1544"/>
      <c r="L28" s="1544"/>
      <c r="M28" s="1546">
        <v>63</v>
      </c>
      <c r="N28" s="1544"/>
      <c r="O28" s="1545"/>
      <c r="P28" s="1544">
        <v>68</v>
      </c>
      <c r="Q28" s="1544"/>
      <c r="R28" s="1544"/>
      <c r="S28" s="1513">
        <v>20</v>
      </c>
      <c r="T28" s="1512"/>
      <c r="U28" s="1514"/>
      <c r="V28" s="1512">
        <v>8</v>
      </c>
      <c r="W28" s="1512"/>
      <c r="X28" s="1512"/>
      <c r="Y28" s="1513">
        <v>1</v>
      </c>
      <c r="Z28" s="1512"/>
      <c r="AA28" s="1514"/>
      <c r="AB28" s="1513">
        <v>1</v>
      </c>
      <c r="AC28" s="1512"/>
      <c r="AD28" s="1515"/>
      <c r="AF28" s="1027">
        <f t="shared" si="0"/>
        <v>346</v>
      </c>
    </row>
    <row r="29" spans="2:32" ht="19.5" customHeight="1">
      <c r="B29" s="1516" t="s">
        <v>108</v>
      </c>
      <c r="C29" s="1517"/>
      <c r="D29" s="1549"/>
      <c r="E29" s="1554"/>
      <c r="F29" s="1555"/>
      <c r="G29" s="1536"/>
      <c r="H29" s="1537"/>
      <c r="I29" s="1538"/>
      <c r="J29" s="1537"/>
      <c r="K29" s="1537"/>
      <c r="L29" s="1537"/>
      <c r="M29" s="1539"/>
      <c r="N29" s="1537"/>
      <c r="O29" s="1538"/>
      <c r="P29" s="1537"/>
      <c r="Q29" s="1537"/>
      <c r="R29" s="1537"/>
      <c r="S29" s="1498"/>
      <c r="T29" s="1499"/>
      <c r="U29" s="1500"/>
      <c r="V29" s="1499"/>
      <c r="W29" s="1499"/>
      <c r="X29" s="1499"/>
      <c r="Y29" s="1498"/>
      <c r="Z29" s="1499"/>
      <c r="AA29" s="1500"/>
      <c r="AB29" s="1498"/>
      <c r="AC29" s="1499"/>
      <c r="AD29" s="1501"/>
    </row>
    <row r="30" spans="2:32" ht="19.5" customHeight="1">
      <c r="B30" s="1524" t="s">
        <v>250</v>
      </c>
      <c r="C30" s="1525"/>
      <c r="D30" s="1526">
        <v>1004</v>
      </c>
      <c r="E30" s="1529">
        <v>3</v>
      </c>
      <c r="F30" s="1530"/>
      <c r="G30" s="1535"/>
      <c r="H30" s="1521"/>
      <c r="I30" s="1521"/>
      <c r="J30" s="1519"/>
      <c r="K30" s="1519"/>
      <c r="L30" s="1519"/>
      <c r="M30" s="1519"/>
      <c r="N30" s="1519"/>
      <c r="O30" s="1519"/>
      <c r="P30" s="1519"/>
      <c r="Q30" s="1519"/>
      <c r="R30" s="1519"/>
      <c r="S30" s="1519">
        <v>1</v>
      </c>
      <c r="T30" s="1519"/>
      <c r="U30" s="1519"/>
      <c r="V30" s="1519"/>
      <c r="W30" s="1519"/>
      <c r="X30" s="1519"/>
      <c r="Y30" s="1519">
        <v>2</v>
      </c>
      <c r="Z30" s="1519"/>
      <c r="AA30" s="1519"/>
      <c r="AB30" s="1520"/>
      <c r="AC30" s="1521"/>
      <c r="AD30" s="1522"/>
      <c r="AF30" s="1027">
        <f t="shared" si="0"/>
        <v>3</v>
      </c>
    </row>
    <row r="31" spans="2:32" ht="19.5" customHeight="1">
      <c r="B31" s="1430"/>
      <c r="C31" s="1475"/>
      <c r="D31" s="1527"/>
      <c r="E31" s="1531"/>
      <c r="F31" s="1532"/>
      <c r="G31" s="1523">
        <v>275</v>
      </c>
      <c r="H31" s="1512"/>
      <c r="I31" s="1514"/>
      <c r="J31" s="1512">
        <v>251</v>
      </c>
      <c r="K31" s="1512"/>
      <c r="L31" s="1512"/>
      <c r="M31" s="1513">
        <v>231</v>
      </c>
      <c r="N31" s="1512"/>
      <c r="O31" s="1514"/>
      <c r="P31" s="1512">
        <v>173</v>
      </c>
      <c r="Q31" s="1512"/>
      <c r="R31" s="1512"/>
      <c r="S31" s="1513">
        <v>57</v>
      </c>
      <c r="T31" s="1512"/>
      <c r="U31" s="1514"/>
      <c r="V31" s="1512">
        <v>15</v>
      </c>
      <c r="W31" s="1512"/>
      <c r="X31" s="1512"/>
      <c r="Y31" s="1513">
        <v>2</v>
      </c>
      <c r="Z31" s="1512"/>
      <c r="AA31" s="1514"/>
      <c r="AB31" s="1513">
        <v>0</v>
      </c>
      <c r="AC31" s="1512"/>
      <c r="AD31" s="1515"/>
      <c r="AF31" s="1027">
        <f t="shared" si="0"/>
        <v>1004</v>
      </c>
    </row>
    <row r="32" spans="2:32" ht="19.5" customHeight="1" thickBot="1">
      <c r="B32" s="1516" t="s">
        <v>251</v>
      </c>
      <c r="C32" s="1517"/>
      <c r="D32" s="1528"/>
      <c r="E32" s="1533"/>
      <c r="F32" s="1534"/>
      <c r="G32" s="1518"/>
      <c r="H32" s="1499"/>
      <c r="I32" s="1500"/>
      <c r="J32" s="1499"/>
      <c r="K32" s="1499"/>
      <c r="L32" s="1499"/>
      <c r="M32" s="1498"/>
      <c r="N32" s="1499"/>
      <c r="O32" s="1500"/>
      <c r="P32" s="1499"/>
      <c r="Q32" s="1499"/>
      <c r="R32" s="1499"/>
      <c r="S32" s="1498"/>
      <c r="T32" s="1499"/>
      <c r="U32" s="1500"/>
      <c r="V32" s="1499"/>
      <c r="W32" s="1499"/>
      <c r="X32" s="1499"/>
      <c r="Y32" s="1498"/>
      <c r="Z32" s="1499"/>
      <c r="AA32" s="1500"/>
      <c r="AB32" s="1498"/>
      <c r="AC32" s="1499"/>
      <c r="AD32" s="1501"/>
    </row>
    <row r="33" spans="2:32" ht="19.5" customHeight="1">
      <c r="B33" s="1473"/>
      <c r="C33" s="1474"/>
      <c r="D33" s="1502">
        <f>SUM(D15:D32)</f>
        <v>4128</v>
      </c>
      <c r="E33" s="1505">
        <f>SUM(E15:E32)</f>
        <v>16</v>
      </c>
      <c r="F33" s="1506"/>
      <c r="G33" s="1511">
        <f>G15+G18+G21+G30+G24+G27</f>
        <v>0</v>
      </c>
      <c r="H33" s="1494"/>
      <c r="I33" s="1494"/>
      <c r="J33" s="1492">
        <f>J15+J18+J21+J30+J24+J27</f>
        <v>0</v>
      </c>
      <c r="K33" s="1492"/>
      <c r="L33" s="1492"/>
      <c r="M33" s="1492">
        <f>M15+M18+M21+M30+M24+M27</f>
        <v>0</v>
      </c>
      <c r="N33" s="1492"/>
      <c r="O33" s="1492"/>
      <c r="P33" s="1492">
        <f>P15+P18+P21+P30+P24+P27</f>
        <v>1</v>
      </c>
      <c r="Q33" s="1492"/>
      <c r="R33" s="1492"/>
      <c r="S33" s="1492">
        <f>S15+S18+S21+S30+S24+S27</f>
        <v>5</v>
      </c>
      <c r="T33" s="1492"/>
      <c r="U33" s="1492"/>
      <c r="V33" s="1492">
        <f>V15+V18+V21+V30+V24+V27</f>
        <v>4</v>
      </c>
      <c r="W33" s="1492"/>
      <c r="X33" s="1492"/>
      <c r="Y33" s="1492">
        <f>Y15+Y18+Y21+Y30+Y24+Y27</f>
        <v>5</v>
      </c>
      <c r="Z33" s="1492"/>
      <c r="AA33" s="1492"/>
      <c r="AB33" s="1493">
        <f>AB15+AB18+AB21+AB30+AB24+AB27</f>
        <v>1</v>
      </c>
      <c r="AC33" s="1494"/>
      <c r="AD33" s="1495"/>
      <c r="AF33" s="1027">
        <f t="shared" si="0"/>
        <v>16</v>
      </c>
    </row>
    <row r="34" spans="2:32" ht="19.5" customHeight="1">
      <c r="B34" s="1430" t="s">
        <v>25</v>
      </c>
      <c r="C34" s="1475"/>
      <c r="D34" s="1503"/>
      <c r="E34" s="1507"/>
      <c r="F34" s="1508"/>
      <c r="G34" s="1496">
        <f>SUM(G16,G19,G22,G31,G25,G28)</f>
        <v>1262</v>
      </c>
      <c r="H34" s="1488"/>
      <c r="I34" s="1497"/>
      <c r="J34" s="1497">
        <f>SUM(J16,J19,J22,J31,J25,J28)</f>
        <v>1012</v>
      </c>
      <c r="K34" s="1486"/>
      <c r="L34" s="1487"/>
      <c r="M34" s="1486">
        <f>SUM(M16,M19,M22,M31,M25,M28)</f>
        <v>887</v>
      </c>
      <c r="N34" s="1486"/>
      <c r="O34" s="1486"/>
      <c r="P34" s="1497">
        <f>SUM(P16,P19,P22,P31,P25,P28)</f>
        <v>687</v>
      </c>
      <c r="Q34" s="1486"/>
      <c r="R34" s="1487"/>
      <c r="S34" s="1486">
        <f>SUM(S16,S19,S22,S31,S25,S28)</f>
        <v>202</v>
      </c>
      <c r="T34" s="1486"/>
      <c r="U34" s="1486"/>
      <c r="V34" s="1497">
        <f>SUM(V16,V19,V22,V31,V25,V28)</f>
        <v>63</v>
      </c>
      <c r="W34" s="1486"/>
      <c r="X34" s="1487"/>
      <c r="Y34" s="1486">
        <f>SUM(Y16,Y19,Y22,Y31,Y25,Y28)</f>
        <v>13</v>
      </c>
      <c r="Z34" s="1486"/>
      <c r="AA34" s="1486"/>
      <c r="AB34" s="1487">
        <f>SUM(AB16,AB19,AB22,AB31,AB25,AB28)</f>
        <v>2</v>
      </c>
      <c r="AC34" s="1488"/>
      <c r="AD34" s="1489"/>
      <c r="AF34" s="1027">
        <f t="shared" si="0"/>
        <v>4128</v>
      </c>
    </row>
    <row r="35" spans="2:32" ht="19.5" customHeight="1" thickBot="1">
      <c r="B35" s="1432"/>
      <c r="C35" s="1482"/>
      <c r="D35" s="1504"/>
      <c r="E35" s="1509"/>
      <c r="F35" s="1510"/>
      <c r="G35" s="1421"/>
      <c r="H35" s="1482"/>
      <c r="I35" s="1490"/>
      <c r="J35" s="1490"/>
      <c r="K35" s="1491"/>
      <c r="L35" s="1481"/>
      <c r="M35" s="1491"/>
      <c r="N35" s="1491"/>
      <c r="O35" s="1491"/>
      <c r="P35" s="1490"/>
      <c r="Q35" s="1491"/>
      <c r="R35" s="1481"/>
      <c r="S35" s="1491"/>
      <c r="T35" s="1491"/>
      <c r="U35" s="1491"/>
      <c r="V35" s="1490"/>
      <c r="W35" s="1491"/>
      <c r="X35" s="1481"/>
      <c r="Y35" s="1491"/>
      <c r="Z35" s="1491"/>
      <c r="AA35" s="1491"/>
      <c r="AB35" s="1481"/>
      <c r="AC35" s="1482"/>
      <c r="AD35" s="1483"/>
      <c r="AF35" s="1027">
        <f t="shared" si="0"/>
        <v>0</v>
      </c>
    </row>
    <row r="36" spans="2:32" ht="39" customHeight="1">
      <c r="B36" s="1484" t="s">
        <v>544</v>
      </c>
      <c r="C36" s="1485"/>
      <c r="D36" s="1485"/>
      <c r="E36" s="1485"/>
      <c r="F36" s="1485"/>
      <c r="G36" s="1485"/>
      <c r="H36" s="1485"/>
      <c r="I36" s="1485"/>
      <c r="J36" s="1485"/>
      <c r="K36" s="1485"/>
      <c r="L36" s="1485"/>
      <c r="M36" s="1485"/>
      <c r="N36" s="1485"/>
      <c r="O36" s="1485"/>
      <c r="P36" s="1485"/>
      <c r="Q36" s="1485"/>
      <c r="R36" s="1485"/>
      <c r="S36" s="1485"/>
      <c r="T36" s="1485"/>
      <c r="U36" s="1485"/>
      <c r="V36" s="1485"/>
      <c r="W36" s="1485"/>
      <c r="X36" s="1485"/>
      <c r="Y36" s="1485"/>
      <c r="Z36" s="1485"/>
      <c r="AA36" s="1485"/>
      <c r="AB36" s="1485"/>
      <c r="AC36" s="1485"/>
      <c r="AD36" s="1485"/>
    </row>
    <row r="37" spans="2:32" ht="19.5" customHeight="1">
      <c r="B37" s="3" t="s">
        <v>252</v>
      </c>
      <c r="E37" s="3"/>
      <c r="F37" s="3"/>
    </row>
    <row r="38" spans="2:32" ht="19.5" customHeight="1">
      <c r="B38" s="3" t="s">
        <v>253</v>
      </c>
      <c r="E38" s="3"/>
      <c r="F38" s="3"/>
    </row>
  </sheetData>
  <mergeCells count="214">
    <mergeCell ref="D4:AD5"/>
    <mergeCell ref="G6:AD7"/>
    <mergeCell ref="G10:I10"/>
    <mergeCell ref="J10:L10"/>
    <mergeCell ref="M10:O10"/>
    <mergeCell ref="P10:R10"/>
    <mergeCell ref="S10:U10"/>
    <mergeCell ref="V10:X10"/>
    <mergeCell ref="Y10:AA10"/>
    <mergeCell ref="AB10:AD10"/>
    <mergeCell ref="P15:R15"/>
    <mergeCell ref="S15:U15"/>
    <mergeCell ref="V15:X15"/>
    <mergeCell ref="Y15:AA15"/>
    <mergeCell ref="AB15:AD15"/>
    <mergeCell ref="B16:C16"/>
    <mergeCell ref="G16:I16"/>
    <mergeCell ref="J16:L16"/>
    <mergeCell ref="M16:O16"/>
    <mergeCell ref="P16:R16"/>
    <mergeCell ref="B15:C15"/>
    <mergeCell ref="D15:D17"/>
    <mergeCell ref="E15:F17"/>
    <mergeCell ref="G15:I15"/>
    <mergeCell ref="J15:L15"/>
    <mergeCell ref="M15:O15"/>
    <mergeCell ref="S16:U16"/>
    <mergeCell ref="V16:X16"/>
    <mergeCell ref="Y16:AA16"/>
    <mergeCell ref="AB16:AD16"/>
    <mergeCell ref="B17:C17"/>
    <mergeCell ref="G17:I17"/>
    <mergeCell ref="J17:L17"/>
    <mergeCell ref="M17:O17"/>
    <mergeCell ref="P17:R17"/>
    <mergeCell ref="S17:U17"/>
    <mergeCell ref="V17:X17"/>
    <mergeCell ref="Y17:AA17"/>
    <mergeCell ref="AB17:AD17"/>
    <mergeCell ref="B18:C18"/>
    <mergeCell ref="D18:D20"/>
    <mergeCell ref="E18:F20"/>
    <mergeCell ref="G18:I18"/>
    <mergeCell ref="J18:L18"/>
    <mergeCell ref="M18:O18"/>
    <mergeCell ref="P18:R18"/>
    <mergeCell ref="S18:U18"/>
    <mergeCell ref="V18:X18"/>
    <mergeCell ref="Y18:AA18"/>
    <mergeCell ref="AB18:AD18"/>
    <mergeCell ref="B19:C19"/>
    <mergeCell ref="G19:I19"/>
    <mergeCell ref="J19:L19"/>
    <mergeCell ref="M19:O19"/>
    <mergeCell ref="P19:R19"/>
    <mergeCell ref="S19:U19"/>
    <mergeCell ref="V19:X19"/>
    <mergeCell ref="Y19:AA19"/>
    <mergeCell ref="AB19:AD19"/>
    <mergeCell ref="B20:C20"/>
    <mergeCell ref="G20:I20"/>
    <mergeCell ref="J20:L20"/>
    <mergeCell ref="M20:O20"/>
    <mergeCell ref="P20:R20"/>
    <mergeCell ref="S20:U20"/>
    <mergeCell ref="V20:X20"/>
    <mergeCell ref="Y20:AA20"/>
    <mergeCell ref="AB20:AD20"/>
    <mergeCell ref="B21:C21"/>
    <mergeCell ref="D21:D23"/>
    <mergeCell ref="E21:F23"/>
    <mergeCell ref="G21:I21"/>
    <mergeCell ref="J21:L21"/>
    <mergeCell ref="M21:O21"/>
    <mergeCell ref="P21:R21"/>
    <mergeCell ref="S21:U21"/>
    <mergeCell ref="V21:X21"/>
    <mergeCell ref="Y21:AA21"/>
    <mergeCell ref="AB21:AD21"/>
    <mergeCell ref="B22:C22"/>
    <mergeCell ref="G22:I22"/>
    <mergeCell ref="J22:L22"/>
    <mergeCell ref="M22:O22"/>
    <mergeCell ref="P22:R22"/>
    <mergeCell ref="S22:U22"/>
    <mergeCell ref="V22:X22"/>
    <mergeCell ref="Y22:AA22"/>
    <mergeCell ref="AB22:AD22"/>
    <mergeCell ref="B23:C23"/>
    <mergeCell ref="G23:I23"/>
    <mergeCell ref="J23:L23"/>
    <mergeCell ref="M23:O23"/>
    <mergeCell ref="P23:R23"/>
    <mergeCell ref="S23:U23"/>
    <mergeCell ref="V23:X23"/>
    <mergeCell ref="Y23:AA23"/>
    <mergeCell ref="AB23:AD23"/>
    <mergeCell ref="B24:C24"/>
    <mergeCell ref="D24:D26"/>
    <mergeCell ref="E24:F26"/>
    <mergeCell ref="G24:I24"/>
    <mergeCell ref="J24:L24"/>
    <mergeCell ref="M24:O24"/>
    <mergeCell ref="P24:R24"/>
    <mergeCell ref="S24:U24"/>
    <mergeCell ref="V24:X24"/>
    <mergeCell ref="Y24:AA24"/>
    <mergeCell ref="AB24:AD24"/>
    <mergeCell ref="B25:C25"/>
    <mergeCell ref="G25:I25"/>
    <mergeCell ref="J25:L25"/>
    <mergeCell ref="M25:O25"/>
    <mergeCell ref="P25:R25"/>
    <mergeCell ref="S25:U25"/>
    <mergeCell ref="V25:X25"/>
    <mergeCell ref="Y25:AA25"/>
    <mergeCell ref="AB25:AD25"/>
    <mergeCell ref="B26:C26"/>
    <mergeCell ref="G26:I26"/>
    <mergeCell ref="J26:L26"/>
    <mergeCell ref="M26:O26"/>
    <mergeCell ref="P26:R26"/>
    <mergeCell ref="S26:U26"/>
    <mergeCell ref="V26:X26"/>
    <mergeCell ref="Y26:AA26"/>
    <mergeCell ref="AB26:AD26"/>
    <mergeCell ref="P27:R27"/>
    <mergeCell ref="S27:U27"/>
    <mergeCell ref="V27:X27"/>
    <mergeCell ref="Y27:AA27"/>
    <mergeCell ref="AB27:AD27"/>
    <mergeCell ref="B28:C28"/>
    <mergeCell ref="G28:I28"/>
    <mergeCell ref="J28:L28"/>
    <mergeCell ref="M28:O28"/>
    <mergeCell ref="P28:R28"/>
    <mergeCell ref="B27:C27"/>
    <mergeCell ref="D27:D29"/>
    <mergeCell ref="E27:F29"/>
    <mergeCell ref="G27:I27"/>
    <mergeCell ref="J27:L27"/>
    <mergeCell ref="M27:O27"/>
    <mergeCell ref="S28:U28"/>
    <mergeCell ref="V28:X28"/>
    <mergeCell ref="Y28:AA28"/>
    <mergeCell ref="AB28:AD28"/>
    <mergeCell ref="B29:C29"/>
    <mergeCell ref="G29:I29"/>
    <mergeCell ref="J29:L29"/>
    <mergeCell ref="M29:O29"/>
    <mergeCell ref="P29:R29"/>
    <mergeCell ref="S29:U29"/>
    <mergeCell ref="V29:X29"/>
    <mergeCell ref="Y29:AA29"/>
    <mergeCell ref="AB29:AD29"/>
    <mergeCell ref="B30:C30"/>
    <mergeCell ref="D30:D32"/>
    <mergeCell ref="E30:F32"/>
    <mergeCell ref="G30:I30"/>
    <mergeCell ref="J30:L30"/>
    <mergeCell ref="M30:O30"/>
    <mergeCell ref="P30:R30"/>
    <mergeCell ref="S30:U30"/>
    <mergeCell ref="V30:X30"/>
    <mergeCell ref="Y30:AA30"/>
    <mergeCell ref="AB30:AD30"/>
    <mergeCell ref="B31:C31"/>
    <mergeCell ref="G31:I31"/>
    <mergeCell ref="J31:L31"/>
    <mergeCell ref="M31:O31"/>
    <mergeCell ref="P31:R31"/>
    <mergeCell ref="S31:U31"/>
    <mergeCell ref="V31:X31"/>
    <mergeCell ref="Y31:AA31"/>
    <mergeCell ref="AB31:AD31"/>
    <mergeCell ref="B32:C32"/>
    <mergeCell ref="G32:I32"/>
    <mergeCell ref="J32:L32"/>
    <mergeCell ref="M32:O32"/>
    <mergeCell ref="P32:R32"/>
    <mergeCell ref="S32:U32"/>
    <mergeCell ref="V32:X32"/>
    <mergeCell ref="Y32:AA32"/>
    <mergeCell ref="AB32:AD32"/>
    <mergeCell ref="B33:C33"/>
    <mergeCell ref="D33:D35"/>
    <mergeCell ref="E33:F35"/>
    <mergeCell ref="G33:I33"/>
    <mergeCell ref="J33:L33"/>
    <mergeCell ref="M33:O33"/>
    <mergeCell ref="P33:R33"/>
    <mergeCell ref="S33:U33"/>
    <mergeCell ref="V33:X33"/>
    <mergeCell ref="Y33:AA33"/>
    <mergeCell ref="AB33:AD33"/>
    <mergeCell ref="B34:C34"/>
    <mergeCell ref="G34:I34"/>
    <mergeCell ref="J34:L34"/>
    <mergeCell ref="M34:O34"/>
    <mergeCell ref="P34:R34"/>
    <mergeCell ref="S34:U34"/>
    <mergeCell ref="V34:X34"/>
    <mergeCell ref="AB35:AD35"/>
    <mergeCell ref="B36:AD36"/>
    <mergeCell ref="Y34:AA34"/>
    <mergeCell ref="AB34:AD34"/>
    <mergeCell ref="B35:C35"/>
    <mergeCell ref="G35:I35"/>
    <mergeCell ref="J35:L35"/>
    <mergeCell ref="M35:O35"/>
    <mergeCell ref="P35:R35"/>
    <mergeCell ref="S35:U35"/>
    <mergeCell ref="V35:X35"/>
    <mergeCell ref="Y35:AA35"/>
  </mergeCells>
  <phoneticPr fontId="7"/>
  <pageMargins left="0.78740157480314965" right="0.7" top="0.98425196850393704"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DADC-2B82-4601-BAB2-BFB58FE3DECD}">
  <sheetPr>
    <tabColor rgb="FFFF99FF"/>
    <pageSetUpPr fitToPage="1"/>
  </sheetPr>
  <dimension ref="B2:W65"/>
  <sheetViews>
    <sheetView zoomScaleNormal="100" workbookViewId="0"/>
  </sheetViews>
  <sheetFormatPr defaultRowHeight="12"/>
  <cols>
    <col min="1" max="1" width="2" style="3" customWidth="1"/>
    <col min="2" max="2" width="5.375" style="1045" customWidth="1"/>
    <col min="3" max="3" width="4.5" style="3" customWidth="1"/>
    <col min="4" max="4" width="11.625" style="3" customWidth="1"/>
    <col min="5" max="5" width="1.5" style="3" customWidth="1"/>
    <col min="6" max="6" width="5" style="3" customWidth="1"/>
    <col min="7" max="7" width="1.375" style="3" customWidth="1"/>
    <col min="8" max="8" width="11.625" style="3" customWidth="1"/>
    <col min="9" max="9" width="1.5" style="3" customWidth="1"/>
    <col min="10" max="10" width="5" style="3" customWidth="1"/>
    <col min="11" max="11" width="1.375" style="3" customWidth="1"/>
    <col min="12" max="12" width="11.625" style="3" customWidth="1"/>
    <col min="13" max="13" width="1.5" style="3" customWidth="1"/>
    <col min="14" max="14" width="5" style="3" customWidth="1"/>
    <col min="15" max="15" width="1.375" style="3" customWidth="1"/>
    <col min="16" max="16" width="11.625" style="3" customWidth="1"/>
    <col min="17" max="17" width="1.5" style="3" customWidth="1"/>
    <col min="18" max="18" width="5" style="3" customWidth="1"/>
    <col min="19" max="19" width="1.375" style="3" customWidth="1"/>
    <col min="20" max="20" width="11.625" style="3" customWidth="1"/>
    <col min="21" max="21" width="1.5" style="3" customWidth="1"/>
    <col min="22" max="22" width="5" style="3" customWidth="1"/>
    <col min="23" max="23" width="2.875" style="3" customWidth="1"/>
    <col min="24" max="24" width="2.625" style="3" customWidth="1"/>
    <col min="25" max="256" width="9" style="3"/>
    <col min="257" max="257" width="2" style="3" customWidth="1"/>
    <col min="258" max="258" width="5.375" style="3" customWidth="1"/>
    <col min="259" max="259" width="4.5" style="3" customWidth="1"/>
    <col min="260" max="260" width="11.625" style="3" customWidth="1"/>
    <col min="261" max="261" width="1.5" style="3" customWidth="1"/>
    <col min="262" max="262" width="5" style="3" customWidth="1"/>
    <col min="263" max="263" width="1.375" style="3" customWidth="1"/>
    <col min="264" max="264" width="11.625" style="3" customWidth="1"/>
    <col min="265" max="265" width="1.5" style="3" customWidth="1"/>
    <col min="266" max="266" width="5" style="3" customWidth="1"/>
    <col min="267" max="267" width="1.375" style="3" customWidth="1"/>
    <col min="268" max="268" width="11.625" style="3" customWidth="1"/>
    <col min="269" max="269" width="1.5" style="3" customWidth="1"/>
    <col min="270" max="270" width="5" style="3" customWidth="1"/>
    <col min="271" max="271" width="1.375" style="3" customWidth="1"/>
    <col min="272" max="272" width="11.625" style="3" customWidth="1"/>
    <col min="273" max="273" width="1.5" style="3" customWidth="1"/>
    <col min="274" max="274" width="5" style="3" customWidth="1"/>
    <col min="275" max="275" width="1.375" style="3" customWidth="1"/>
    <col min="276" max="276" width="11.625" style="3" customWidth="1"/>
    <col min="277" max="277" width="1.5" style="3" customWidth="1"/>
    <col min="278" max="278" width="5" style="3" customWidth="1"/>
    <col min="279" max="279" width="2.875" style="3" customWidth="1"/>
    <col min="280" max="280" width="2.625" style="3" customWidth="1"/>
    <col min="281" max="512" width="9" style="3"/>
    <col min="513" max="513" width="2" style="3" customWidth="1"/>
    <col min="514" max="514" width="5.375" style="3" customWidth="1"/>
    <col min="515" max="515" width="4.5" style="3" customWidth="1"/>
    <col min="516" max="516" width="11.625" style="3" customWidth="1"/>
    <col min="517" max="517" width="1.5" style="3" customWidth="1"/>
    <col min="518" max="518" width="5" style="3" customWidth="1"/>
    <col min="519" max="519" width="1.375" style="3" customWidth="1"/>
    <col min="520" max="520" width="11.625" style="3" customWidth="1"/>
    <col min="521" max="521" width="1.5" style="3" customWidth="1"/>
    <col min="522" max="522" width="5" style="3" customWidth="1"/>
    <col min="523" max="523" width="1.375" style="3" customWidth="1"/>
    <col min="524" max="524" width="11.625" style="3" customWidth="1"/>
    <col min="525" max="525" width="1.5" style="3" customWidth="1"/>
    <col min="526" max="526" width="5" style="3" customWidth="1"/>
    <col min="527" max="527" width="1.375" style="3" customWidth="1"/>
    <col min="528" max="528" width="11.625" style="3" customWidth="1"/>
    <col min="529" max="529" width="1.5" style="3" customWidth="1"/>
    <col min="530" max="530" width="5" style="3" customWidth="1"/>
    <col min="531" max="531" width="1.375" style="3" customWidth="1"/>
    <col min="532" max="532" width="11.625" style="3" customWidth="1"/>
    <col min="533" max="533" width="1.5" style="3" customWidth="1"/>
    <col min="534" max="534" width="5" style="3" customWidth="1"/>
    <col min="535" max="535" width="2.875" style="3" customWidth="1"/>
    <col min="536" max="536" width="2.625" style="3" customWidth="1"/>
    <col min="537" max="768" width="9" style="3"/>
    <col min="769" max="769" width="2" style="3" customWidth="1"/>
    <col min="770" max="770" width="5.375" style="3" customWidth="1"/>
    <col min="771" max="771" width="4.5" style="3" customWidth="1"/>
    <col min="772" max="772" width="11.625" style="3" customWidth="1"/>
    <col min="773" max="773" width="1.5" style="3" customWidth="1"/>
    <col min="774" max="774" width="5" style="3" customWidth="1"/>
    <col min="775" max="775" width="1.375" style="3" customWidth="1"/>
    <col min="776" max="776" width="11.625" style="3" customWidth="1"/>
    <col min="777" max="777" width="1.5" style="3" customWidth="1"/>
    <col min="778" max="778" width="5" style="3" customWidth="1"/>
    <col min="779" max="779" width="1.375" style="3" customWidth="1"/>
    <col min="780" max="780" width="11.625" style="3" customWidth="1"/>
    <col min="781" max="781" width="1.5" style="3" customWidth="1"/>
    <col min="782" max="782" width="5" style="3" customWidth="1"/>
    <col min="783" max="783" width="1.375" style="3" customWidth="1"/>
    <col min="784" max="784" width="11.625" style="3" customWidth="1"/>
    <col min="785" max="785" width="1.5" style="3" customWidth="1"/>
    <col min="786" max="786" width="5" style="3" customWidth="1"/>
    <col min="787" max="787" width="1.375" style="3" customWidth="1"/>
    <col min="788" max="788" width="11.625" style="3" customWidth="1"/>
    <col min="789" max="789" width="1.5" style="3" customWidth="1"/>
    <col min="790" max="790" width="5" style="3" customWidth="1"/>
    <col min="791" max="791" width="2.875" style="3" customWidth="1"/>
    <col min="792" max="792" width="2.625" style="3" customWidth="1"/>
    <col min="793" max="1024" width="9" style="3"/>
    <col min="1025" max="1025" width="2" style="3" customWidth="1"/>
    <col min="1026" max="1026" width="5.375" style="3" customWidth="1"/>
    <col min="1027" max="1027" width="4.5" style="3" customWidth="1"/>
    <col min="1028" max="1028" width="11.625" style="3" customWidth="1"/>
    <col min="1029" max="1029" width="1.5" style="3" customWidth="1"/>
    <col min="1030" max="1030" width="5" style="3" customWidth="1"/>
    <col min="1031" max="1031" width="1.375" style="3" customWidth="1"/>
    <col min="1032" max="1032" width="11.625" style="3" customWidth="1"/>
    <col min="1033" max="1033" width="1.5" style="3" customWidth="1"/>
    <col min="1034" max="1034" width="5" style="3" customWidth="1"/>
    <col min="1035" max="1035" width="1.375" style="3" customWidth="1"/>
    <col min="1036" max="1036" width="11.625" style="3" customWidth="1"/>
    <col min="1037" max="1037" width="1.5" style="3" customWidth="1"/>
    <col min="1038" max="1038" width="5" style="3" customWidth="1"/>
    <col min="1039" max="1039" width="1.375" style="3" customWidth="1"/>
    <col min="1040" max="1040" width="11.625" style="3" customWidth="1"/>
    <col min="1041" max="1041" width="1.5" style="3" customWidth="1"/>
    <col min="1042" max="1042" width="5" style="3" customWidth="1"/>
    <col min="1043" max="1043" width="1.375" style="3" customWidth="1"/>
    <col min="1044" max="1044" width="11.625" style="3" customWidth="1"/>
    <col min="1045" max="1045" width="1.5" style="3" customWidth="1"/>
    <col min="1046" max="1046" width="5" style="3" customWidth="1"/>
    <col min="1047" max="1047" width="2.875" style="3" customWidth="1"/>
    <col min="1048" max="1048" width="2.625" style="3" customWidth="1"/>
    <col min="1049" max="1280" width="9" style="3"/>
    <col min="1281" max="1281" width="2" style="3" customWidth="1"/>
    <col min="1282" max="1282" width="5.375" style="3" customWidth="1"/>
    <col min="1283" max="1283" width="4.5" style="3" customWidth="1"/>
    <col min="1284" max="1284" width="11.625" style="3" customWidth="1"/>
    <col min="1285" max="1285" width="1.5" style="3" customWidth="1"/>
    <col min="1286" max="1286" width="5" style="3" customWidth="1"/>
    <col min="1287" max="1287" width="1.375" style="3" customWidth="1"/>
    <col min="1288" max="1288" width="11.625" style="3" customWidth="1"/>
    <col min="1289" max="1289" width="1.5" style="3" customWidth="1"/>
    <col min="1290" max="1290" width="5" style="3" customWidth="1"/>
    <col min="1291" max="1291" width="1.375" style="3" customWidth="1"/>
    <col min="1292" max="1292" width="11.625" style="3" customWidth="1"/>
    <col min="1293" max="1293" width="1.5" style="3" customWidth="1"/>
    <col min="1294" max="1294" width="5" style="3" customWidth="1"/>
    <col min="1295" max="1295" width="1.375" style="3" customWidth="1"/>
    <col min="1296" max="1296" width="11.625" style="3" customWidth="1"/>
    <col min="1297" max="1297" width="1.5" style="3" customWidth="1"/>
    <col min="1298" max="1298" width="5" style="3" customWidth="1"/>
    <col min="1299" max="1299" width="1.375" style="3" customWidth="1"/>
    <col min="1300" max="1300" width="11.625" style="3" customWidth="1"/>
    <col min="1301" max="1301" width="1.5" style="3" customWidth="1"/>
    <col min="1302" max="1302" width="5" style="3" customWidth="1"/>
    <col min="1303" max="1303" width="2.875" style="3" customWidth="1"/>
    <col min="1304" max="1304" width="2.625" style="3" customWidth="1"/>
    <col min="1305" max="1536" width="9" style="3"/>
    <col min="1537" max="1537" width="2" style="3" customWidth="1"/>
    <col min="1538" max="1538" width="5.375" style="3" customWidth="1"/>
    <col min="1539" max="1539" width="4.5" style="3" customWidth="1"/>
    <col min="1540" max="1540" width="11.625" style="3" customWidth="1"/>
    <col min="1541" max="1541" width="1.5" style="3" customWidth="1"/>
    <col min="1542" max="1542" width="5" style="3" customWidth="1"/>
    <col min="1543" max="1543" width="1.375" style="3" customWidth="1"/>
    <col min="1544" max="1544" width="11.625" style="3" customWidth="1"/>
    <col min="1545" max="1545" width="1.5" style="3" customWidth="1"/>
    <col min="1546" max="1546" width="5" style="3" customWidth="1"/>
    <col min="1547" max="1547" width="1.375" style="3" customWidth="1"/>
    <col min="1548" max="1548" width="11.625" style="3" customWidth="1"/>
    <col min="1549" max="1549" width="1.5" style="3" customWidth="1"/>
    <col min="1550" max="1550" width="5" style="3" customWidth="1"/>
    <col min="1551" max="1551" width="1.375" style="3" customWidth="1"/>
    <col min="1552" max="1552" width="11.625" style="3" customWidth="1"/>
    <col min="1553" max="1553" width="1.5" style="3" customWidth="1"/>
    <col min="1554" max="1554" width="5" style="3" customWidth="1"/>
    <col min="1555" max="1555" width="1.375" style="3" customWidth="1"/>
    <col min="1556" max="1556" width="11.625" style="3" customWidth="1"/>
    <col min="1557" max="1557" width="1.5" style="3" customWidth="1"/>
    <col min="1558" max="1558" width="5" style="3" customWidth="1"/>
    <col min="1559" max="1559" width="2.875" style="3" customWidth="1"/>
    <col min="1560" max="1560" width="2.625" style="3" customWidth="1"/>
    <col min="1561" max="1792" width="9" style="3"/>
    <col min="1793" max="1793" width="2" style="3" customWidth="1"/>
    <col min="1794" max="1794" width="5.375" style="3" customWidth="1"/>
    <col min="1795" max="1795" width="4.5" style="3" customWidth="1"/>
    <col min="1796" max="1796" width="11.625" style="3" customWidth="1"/>
    <col min="1797" max="1797" width="1.5" style="3" customWidth="1"/>
    <col min="1798" max="1798" width="5" style="3" customWidth="1"/>
    <col min="1799" max="1799" width="1.375" style="3" customWidth="1"/>
    <col min="1800" max="1800" width="11.625" style="3" customWidth="1"/>
    <col min="1801" max="1801" width="1.5" style="3" customWidth="1"/>
    <col min="1802" max="1802" width="5" style="3" customWidth="1"/>
    <col min="1803" max="1803" width="1.375" style="3" customWidth="1"/>
    <col min="1804" max="1804" width="11.625" style="3" customWidth="1"/>
    <col min="1805" max="1805" width="1.5" style="3" customWidth="1"/>
    <col min="1806" max="1806" width="5" style="3" customWidth="1"/>
    <col min="1807" max="1807" width="1.375" style="3" customWidth="1"/>
    <col min="1808" max="1808" width="11.625" style="3" customWidth="1"/>
    <col min="1809" max="1809" width="1.5" style="3" customWidth="1"/>
    <col min="1810" max="1810" width="5" style="3" customWidth="1"/>
    <col min="1811" max="1811" width="1.375" style="3" customWidth="1"/>
    <col min="1812" max="1812" width="11.625" style="3" customWidth="1"/>
    <col min="1813" max="1813" width="1.5" style="3" customWidth="1"/>
    <col min="1814" max="1814" width="5" style="3" customWidth="1"/>
    <col min="1815" max="1815" width="2.875" style="3" customWidth="1"/>
    <col min="1816" max="1816" width="2.625" style="3" customWidth="1"/>
    <col min="1817" max="2048" width="9" style="3"/>
    <col min="2049" max="2049" width="2" style="3" customWidth="1"/>
    <col min="2050" max="2050" width="5.375" style="3" customWidth="1"/>
    <col min="2051" max="2051" width="4.5" style="3" customWidth="1"/>
    <col min="2052" max="2052" width="11.625" style="3" customWidth="1"/>
    <col min="2053" max="2053" width="1.5" style="3" customWidth="1"/>
    <col min="2054" max="2054" width="5" style="3" customWidth="1"/>
    <col min="2055" max="2055" width="1.375" style="3" customWidth="1"/>
    <col min="2056" max="2056" width="11.625" style="3" customWidth="1"/>
    <col min="2057" max="2057" width="1.5" style="3" customWidth="1"/>
    <col min="2058" max="2058" width="5" style="3" customWidth="1"/>
    <col min="2059" max="2059" width="1.375" style="3" customWidth="1"/>
    <col min="2060" max="2060" width="11.625" style="3" customWidth="1"/>
    <col min="2061" max="2061" width="1.5" style="3" customWidth="1"/>
    <col min="2062" max="2062" width="5" style="3" customWidth="1"/>
    <col min="2063" max="2063" width="1.375" style="3" customWidth="1"/>
    <col min="2064" max="2064" width="11.625" style="3" customWidth="1"/>
    <col min="2065" max="2065" width="1.5" style="3" customWidth="1"/>
    <col min="2066" max="2066" width="5" style="3" customWidth="1"/>
    <col min="2067" max="2067" width="1.375" style="3" customWidth="1"/>
    <col min="2068" max="2068" width="11.625" style="3" customWidth="1"/>
    <col min="2069" max="2069" width="1.5" style="3" customWidth="1"/>
    <col min="2070" max="2070" width="5" style="3" customWidth="1"/>
    <col min="2071" max="2071" width="2.875" style="3" customWidth="1"/>
    <col min="2072" max="2072" width="2.625" style="3" customWidth="1"/>
    <col min="2073" max="2304" width="9" style="3"/>
    <col min="2305" max="2305" width="2" style="3" customWidth="1"/>
    <col min="2306" max="2306" width="5.375" style="3" customWidth="1"/>
    <col min="2307" max="2307" width="4.5" style="3" customWidth="1"/>
    <col min="2308" max="2308" width="11.625" style="3" customWidth="1"/>
    <col min="2309" max="2309" width="1.5" style="3" customWidth="1"/>
    <col min="2310" max="2310" width="5" style="3" customWidth="1"/>
    <col min="2311" max="2311" width="1.375" style="3" customWidth="1"/>
    <col min="2312" max="2312" width="11.625" style="3" customWidth="1"/>
    <col min="2313" max="2313" width="1.5" style="3" customWidth="1"/>
    <col min="2314" max="2314" width="5" style="3" customWidth="1"/>
    <col min="2315" max="2315" width="1.375" style="3" customWidth="1"/>
    <col min="2316" max="2316" width="11.625" style="3" customWidth="1"/>
    <col min="2317" max="2317" width="1.5" style="3" customWidth="1"/>
    <col min="2318" max="2318" width="5" style="3" customWidth="1"/>
    <col min="2319" max="2319" width="1.375" style="3" customWidth="1"/>
    <col min="2320" max="2320" width="11.625" style="3" customWidth="1"/>
    <col min="2321" max="2321" width="1.5" style="3" customWidth="1"/>
    <col min="2322" max="2322" width="5" style="3" customWidth="1"/>
    <col min="2323" max="2323" width="1.375" style="3" customWidth="1"/>
    <col min="2324" max="2324" width="11.625" style="3" customWidth="1"/>
    <col min="2325" max="2325" width="1.5" style="3" customWidth="1"/>
    <col min="2326" max="2326" width="5" style="3" customWidth="1"/>
    <col min="2327" max="2327" width="2.875" style="3" customWidth="1"/>
    <col min="2328" max="2328" width="2.625" style="3" customWidth="1"/>
    <col min="2329" max="2560" width="9" style="3"/>
    <col min="2561" max="2561" width="2" style="3" customWidth="1"/>
    <col min="2562" max="2562" width="5.375" style="3" customWidth="1"/>
    <col min="2563" max="2563" width="4.5" style="3" customWidth="1"/>
    <col min="2564" max="2564" width="11.625" style="3" customWidth="1"/>
    <col min="2565" max="2565" width="1.5" style="3" customWidth="1"/>
    <col min="2566" max="2566" width="5" style="3" customWidth="1"/>
    <col min="2567" max="2567" width="1.375" style="3" customWidth="1"/>
    <col min="2568" max="2568" width="11.625" style="3" customWidth="1"/>
    <col min="2569" max="2569" width="1.5" style="3" customWidth="1"/>
    <col min="2570" max="2570" width="5" style="3" customWidth="1"/>
    <col min="2571" max="2571" width="1.375" style="3" customWidth="1"/>
    <col min="2572" max="2572" width="11.625" style="3" customWidth="1"/>
    <col min="2573" max="2573" width="1.5" style="3" customWidth="1"/>
    <col min="2574" max="2574" width="5" style="3" customWidth="1"/>
    <col min="2575" max="2575" width="1.375" style="3" customWidth="1"/>
    <col min="2576" max="2576" width="11.625" style="3" customWidth="1"/>
    <col min="2577" max="2577" width="1.5" style="3" customWidth="1"/>
    <col min="2578" max="2578" width="5" style="3" customWidth="1"/>
    <col min="2579" max="2579" width="1.375" style="3" customWidth="1"/>
    <col min="2580" max="2580" width="11.625" style="3" customWidth="1"/>
    <col min="2581" max="2581" width="1.5" style="3" customWidth="1"/>
    <col min="2582" max="2582" width="5" style="3" customWidth="1"/>
    <col min="2583" max="2583" width="2.875" style="3" customWidth="1"/>
    <col min="2584" max="2584" width="2.625" style="3" customWidth="1"/>
    <col min="2585" max="2816" width="9" style="3"/>
    <col min="2817" max="2817" width="2" style="3" customWidth="1"/>
    <col min="2818" max="2818" width="5.375" style="3" customWidth="1"/>
    <col min="2819" max="2819" width="4.5" style="3" customWidth="1"/>
    <col min="2820" max="2820" width="11.625" style="3" customWidth="1"/>
    <col min="2821" max="2821" width="1.5" style="3" customWidth="1"/>
    <col min="2822" max="2822" width="5" style="3" customWidth="1"/>
    <col min="2823" max="2823" width="1.375" style="3" customWidth="1"/>
    <col min="2824" max="2824" width="11.625" style="3" customWidth="1"/>
    <col min="2825" max="2825" width="1.5" style="3" customWidth="1"/>
    <col min="2826" max="2826" width="5" style="3" customWidth="1"/>
    <col min="2827" max="2827" width="1.375" style="3" customWidth="1"/>
    <col min="2828" max="2828" width="11.625" style="3" customWidth="1"/>
    <col min="2829" max="2829" width="1.5" style="3" customWidth="1"/>
    <col min="2830" max="2830" width="5" style="3" customWidth="1"/>
    <col min="2831" max="2831" width="1.375" style="3" customWidth="1"/>
    <col min="2832" max="2832" width="11.625" style="3" customWidth="1"/>
    <col min="2833" max="2833" width="1.5" style="3" customWidth="1"/>
    <col min="2834" max="2834" width="5" style="3" customWidth="1"/>
    <col min="2835" max="2835" width="1.375" style="3" customWidth="1"/>
    <col min="2836" max="2836" width="11.625" style="3" customWidth="1"/>
    <col min="2837" max="2837" width="1.5" style="3" customWidth="1"/>
    <col min="2838" max="2838" width="5" style="3" customWidth="1"/>
    <col min="2839" max="2839" width="2.875" style="3" customWidth="1"/>
    <col min="2840" max="2840" width="2.625" style="3" customWidth="1"/>
    <col min="2841" max="3072" width="9" style="3"/>
    <col min="3073" max="3073" width="2" style="3" customWidth="1"/>
    <col min="3074" max="3074" width="5.375" style="3" customWidth="1"/>
    <col min="3075" max="3075" width="4.5" style="3" customWidth="1"/>
    <col min="3076" max="3076" width="11.625" style="3" customWidth="1"/>
    <col min="3077" max="3077" width="1.5" style="3" customWidth="1"/>
    <col min="3078" max="3078" width="5" style="3" customWidth="1"/>
    <col min="3079" max="3079" width="1.375" style="3" customWidth="1"/>
    <col min="3080" max="3080" width="11.625" style="3" customWidth="1"/>
    <col min="3081" max="3081" width="1.5" style="3" customWidth="1"/>
    <col min="3082" max="3082" width="5" style="3" customWidth="1"/>
    <col min="3083" max="3083" width="1.375" style="3" customWidth="1"/>
    <col min="3084" max="3084" width="11.625" style="3" customWidth="1"/>
    <col min="3085" max="3085" width="1.5" style="3" customWidth="1"/>
    <col min="3086" max="3086" width="5" style="3" customWidth="1"/>
    <col min="3087" max="3087" width="1.375" style="3" customWidth="1"/>
    <col min="3088" max="3088" width="11.625" style="3" customWidth="1"/>
    <col min="3089" max="3089" width="1.5" style="3" customWidth="1"/>
    <col min="3090" max="3090" width="5" style="3" customWidth="1"/>
    <col min="3091" max="3091" width="1.375" style="3" customWidth="1"/>
    <col min="3092" max="3092" width="11.625" style="3" customWidth="1"/>
    <col min="3093" max="3093" width="1.5" style="3" customWidth="1"/>
    <col min="3094" max="3094" width="5" style="3" customWidth="1"/>
    <col min="3095" max="3095" width="2.875" style="3" customWidth="1"/>
    <col min="3096" max="3096" width="2.625" style="3" customWidth="1"/>
    <col min="3097" max="3328" width="9" style="3"/>
    <col min="3329" max="3329" width="2" style="3" customWidth="1"/>
    <col min="3330" max="3330" width="5.375" style="3" customWidth="1"/>
    <col min="3331" max="3331" width="4.5" style="3" customWidth="1"/>
    <col min="3332" max="3332" width="11.625" style="3" customWidth="1"/>
    <col min="3333" max="3333" width="1.5" style="3" customWidth="1"/>
    <col min="3334" max="3334" width="5" style="3" customWidth="1"/>
    <col min="3335" max="3335" width="1.375" style="3" customWidth="1"/>
    <col min="3336" max="3336" width="11.625" style="3" customWidth="1"/>
    <col min="3337" max="3337" width="1.5" style="3" customWidth="1"/>
    <col min="3338" max="3338" width="5" style="3" customWidth="1"/>
    <col min="3339" max="3339" width="1.375" style="3" customWidth="1"/>
    <col min="3340" max="3340" width="11.625" style="3" customWidth="1"/>
    <col min="3341" max="3341" width="1.5" style="3" customWidth="1"/>
    <col min="3342" max="3342" width="5" style="3" customWidth="1"/>
    <col min="3343" max="3343" width="1.375" style="3" customWidth="1"/>
    <col min="3344" max="3344" width="11.625" style="3" customWidth="1"/>
    <col min="3345" max="3345" width="1.5" style="3" customWidth="1"/>
    <col min="3346" max="3346" width="5" style="3" customWidth="1"/>
    <col min="3347" max="3347" width="1.375" style="3" customWidth="1"/>
    <col min="3348" max="3348" width="11.625" style="3" customWidth="1"/>
    <col min="3349" max="3349" width="1.5" style="3" customWidth="1"/>
    <col min="3350" max="3350" width="5" style="3" customWidth="1"/>
    <col min="3351" max="3351" width="2.875" style="3" customWidth="1"/>
    <col min="3352" max="3352" width="2.625" style="3" customWidth="1"/>
    <col min="3353" max="3584" width="9" style="3"/>
    <col min="3585" max="3585" width="2" style="3" customWidth="1"/>
    <col min="3586" max="3586" width="5.375" style="3" customWidth="1"/>
    <col min="3587" max="3587" width="4.5" style="3" customWidth="1"/>
    <col min="3588" max="3588" width="11.625" style="3" customWidth="1"/>
    <col min="3589" max="3589" width="1.5" style="3" customWidth="1"/>
    <col min="3590" max="3590" width="5" style="3" customWidth="1"/>
    <col min="3591" max="3591" width="1.375" style="3" customWidth="1"/>
    <col min="3592" max="3592" width="11.625" style="3" customWidth="1"/>
    <col min="3593" max="3593" width="1.5" style="3" customWidth="1"/>
    <col min="3594" max="3594" width="5" style="3" customWidth="1"/>
    <col min="3595" max="3595" width="1.375" style="3" customWidth="1"/>
    <col min="3596" max="3596" width="11.625" style="3" customWidth="1"/>
    <col min="3597" max="3597" width="1.5" style="3" customWidth="1"/>
    <col min="3598" max="3598" width="5" style="3" customWidth="1"/>
    <col min="3599" max="3599" width="1.375" style="3" customWidth="1"/>
    <col min="3600" max="3600" width="11.625" style="3" customWidth="1"/>
    <col min="3601" max="3601" width="1.5" style="3" customWidth="1"/>
    <col min="3602" max="3602" width="5" style="3" customWidth="1"/>
    <col min="3603" max="3603" width="1.375" style="3" customWidth="1"/>
    <col min="3604" max="3604" width="11.625" style="3" customWidth="1"/>
    <col min="3605" max="3605" width="1.5" style="3" customWidth="1"/>
    <col min="3606" max="3606" width="5" style="3" customWidth="1"/>
    <col min="3607" max="3607" width="2.875" style="3" customWidth="1"/>
    <col min="3608" max="3608" width="2.625" style="3" customWidth="1"/>
    <col min="3609" max="3840" width="9" style="3"/>
    <col min="3841" max="3841" width="2" style="3" customWidth="1"/>
    <col min="3842" max="3842" width="5.375" style="3" customWidth="1"/>
    <col min="3843" max="3843" width="4.5" style="3" customWidth="1"/>
    <col min="3844" max="3844" width="11.625" style="3" customWidth="1"/>
    <col min="3845" max="3845" width="1.5" style="3" customWidth="1"/>
    <col min="3846" max="3846" width="5" style="3" customWidth="1"/>
    <col min="3847" max="3847" width="1.375" style="3" customWidth="1"/>
    <col min="3848" max="3848" width="11.625" style="3" customWidth="1"/>
    <col min="3849" max="3849" width="1.5" style="3" customWidth="1"/>
    <col min="3850" max="3850" width="5" style="3" customWidth="1"/>
    <col min="3851" max="3851" width="1.375" style="3" customWidth="1"/>
    <col min="3852" max="3852" width="11.625" style="3" customWidth="1"/>
    <col min="3853" max="3853" width="1.5" style="3" customWidth="1"/>
    <col min="3854" max="3854" width="5" style="3" customWidth="1"/>
    <col min="3855" max="3855" width="1.375" style="3" customWidth="1"/>
    <col min="3856" max="3856" width="11.625" style="3" customWidth="1"/>
    <col min="3857" max="3857" width="1.5" style="3" customWidth="1"/>
    <col min="3858" max="3858" width="5" style="3" customWidth="1"/>
    <col min="3859" max="3859" width="1.375" style="3" customWidth="1"/>
    <col min="3860" max="3860" width="11.625" style="3" customWidth="1"/>
    <col min="3861" max="3861" width="1.5" style="3" customWidth="1"/>
    <col min="3862" max="3862" width="5" style="3" customWidth="1"/>
    <col min="3863" max="3863" width="2.875" style="3" customWidth="1"/>
    <col min="3864" max="3864" width="2.625" style="3" customWidth="1"/>
    <col min="3865" max="4096" width="9" style="3"/>
    <col min="4097" max="4097" width="2" style="3" customWidth="1"/>
    <col min="4098" max="4098" width="5.375" style="3" customWidth="1"/>
    <col min="4099" max="4099" width="4.5" style="3" customWidth="1"/>
    <col min="4100" max="4100" width="11.625" style="3" customWidth="1"/>
    <col min="4101" max="4101" width="1.5" style="3" customWidth="1"/>
    <col min="4102" max="4102" width="5" style="3" customWidth="1"/>
    <col min="4103" max="4103" width="1.375" style="3" customWidth="1"/>
    <col min="4104" max="4104" width="11.625" style="3" customWidth="1"/>
    <col min="4105" max="4105" width="1.5" style="3" customWidth="1"/>
    <col min="4106" max="4106" width="5" style="3" customWidth="1"/>
    <col min="4107" max="4107" width="1.375" style="3" customWidth="1"/>
    <col min="4108" max="4108" width="11.625" style="3" customWidth="1"/>
    <col min="4109" max="4109" width="1.5" style="3" customWidth="1"/>
    <col min="4110" max="4110" width="5" style="3" customWidth="1"/>
    <col min="4111" max="4111" width="1.375" style="3" customWidth="1"/>
    <col min="4112" max="4112" width="11.625" style="3" customWidth="1"/>
    <col min="4113" max="4113" width="1.5" style="3" customWidth="1"/>
    <col min="4114" max="4114" width="5" style="3" customWidth="1"/>
    <col min="4115" max="4115" width="1.375" style="3" customWidth="1"/>
    <col min="4116" max="4116" width="11.625" style="3" customWidth="1"/>
    <col min="4117" max="4117" width="1.5" style="3" customWidth="1"/>
    <col min="4118" max="4118" width="5" style="3" customWidth="1"/>
    <col min="4119" max="4119" width="2.875" style="3" customWidth="1"/>
    <col min="4120" max="4120" width="2.625" style="3" customWidth="1"/>
    <col min="4121" max="4352" width="9" style="3"/>
    <col min="4353" max="4353" width="2" style="3" customWidth="1"/>
    <col min="4354" max="4354" width="5.375" style="3" customWidth="1"/>
    <col min="4355" max="4355" width="4.5" style="3" customWidth="1"/>
    <col min="4356" max="4356" width="11.625" style="3" customWidth="1"/>
    <col min="4357" max="4357" width="1.5" style="3" customWidth="1"/>
    <col min="4358" max="4358" width="5" style="3" customWidth="1"/>
    <col min="4359" max="4359" width="1.375" style="3" customWidth="1"/>
    <col min="4360" max="4360" width="11.625" style="3" customWidth="1"/>
    <col min="4361" max="4361" width="1.5" style="3" customWidth="1"/>
    <col min="4362" max="4362" width="5" style="3" customWidth="1"/>
    <col min="4363" max="4363" width="1.375" style="3" customWidth="1"/>
    <col min="4364" max="4364" width="11.625" style="3" customWidth="1"/>
    <col min="4365" max="4365" width="1.5" style="3" customWidth="1"/>
    <col min="4366" max="4366" width="5" style="3" customWidth="1"/>
    <col min="4367" max="4367" width="1.375" style="3" customWidth="1"/>
    <col min="4368" max="4368" width="11.625" style="3" customWidth="1"/>
    <col min="4369" max="4369" width="1.5" style="3" customWidth="1"/>
    <col min="4370" max="4370" width="5" style="3" customWidth="1"/>
    <col min="4371" max="4371" width="1.375" style="3" customWidth="1"/>
    <col min="4372" max="4372" width="11.625" style="3" customWidth="1"/>
    <col min="4373" max="4373" width="1.5" style="3" customWidth="1"/>
    <col min="4374" max="4374" width="5" style="3" customWidth="1"/>
    <col min="4375" max="4375" width="2.875" style="3" customWidth="1"/>
    <col min="4376" max="4376" width="2.625" style="3" customWidth="1"/>
    <col min="4377" max="4608" width="9" style="3"/>
    <col min="4609" max="4609" width="2" style="3" customWidth="1"/>
    <col min="4610" max="4610" width="5.375" style="3" customWidth="1"/>
    <col min="4611" max="4611" width="4.5" style="3" customWidth="1"/>
    <col min="4612" max="4612" width="11.625" style="3" customWidth="1"/>
    <col min="4613" max="4613" width="1.5" style="3" customWidth="1"/>
    <col min="4614" max="4614" width="5" style="3" customWidth="1"/>
    <col min="4615" max="4615" width="1.375" style="3" customWidth="1"/>
    <col min="4616" max="4616" width="11.625" style="3" customWidth="1"/>
    <col min="4617" max="4617" width="1.5" style="3" customWidth="1"/>
    <col min="4618" max="4618" width="5" style="3" customWidth="1"/>
    <col min="4619" max="4619" width="1.375" style="3" customWidth="1"/>
    <col min="4620" max="4620" width="11.625" style="3" customWidth="1"/>
    <col min="4621" max="4621" width="1.5" style="3" customWidth="1"/>
    <col min="4622" max="4622" width="5" style="3" customWidth="1"/>
    <col min="4623" max="4623" width="1.375" style="3" customWidth="1"/>
    <col min="4624" max="4624" width="11.625" style="3" customWidth="1"/>
    <col min="4625" max="4625" width="1.5" style="3" customWidth="1"/>
    <col min="4626" max="4626" width="5" style="3" customWidth="1"/>
    <col min="4627" max="4627" width="1.375" style="3" customWidth="1"/>
    <col min="4628" max="4628" width="11.625" style="3" customWidth="1"/>
    <col min="4629" max="4629" width="1.5" style="3" customWidth="1"/>
    <col min="4630" max="4630" width="5" style="3" customWidth="1"/>
    <col min="4631" max="4631" width="2.875" style="3" customWidth="1"/>
    <col min="4632" max="4632" width="2.625" style="3" customWidth="1"/>
    <col min="4633" max="4864" width="9" style="3"/>
    <col min="4865" max="4865" width="2" style="3" customWidth="1"/>
    <col min="4866" max="4866" width="5.375" style="3" customWidth="1"/>
    <col min="4867" max="4867" width="4.5" style="3" customWidth="1"/>
    <col min="4868" max="4868" width="11.625" style="3" customWidth="1"/>
    <col min="4869" max="4869" width="1.5" style="3" customWidth="1"/>
    <col min="4870" max="4870" width="5" style="3" customWidth="1"/>
    <col min="4871" max="4871" width="1.375" style="3" customWidth="1"/>
    <col min="4872" max="4872" width="11.625" style="3" customWidth="1"/>
    <col min="4873" max="4873" width="1.5" style="3" customWidth="1"/>
    <col min="4874" max="4874" width="5" style="3" customWidth="1"/>
    <col min="4875" max="4875" width="1.375" style="3" customWidth="1"/>
    <col min="4876" max="4876" width="11.625" style="3" customWidth="1"/>
    <col min="4877" max="4877" width="1.5" style="3" customWidth="1"/>
    <col min="4878" max="4878" width="5" style="3" customWidth="1"/>
    <col min="4879" max="4879" width="1.375" style="3" customWidth="1"/>
    <col min="4880" max="4880" width="11.625" style="3" customWidth="1"/>
    <col min="4881" max="4881" width="1.5" style="3" customWidth="1"/>
    <col min="4882" max="4882" width="5" style="3" customWidth="1"/>
    <col min="4883" max="4883" width="1.375" style="3" customWidth="1"/>
    <col min="4884" max="4884" width="11.625" style="3" customWidth="1"/>
    <col min="4885" max="4885" width="1.5" style="3" customWidth="1"/>
    <col min="4886" max="4886" width="5" style="3" customWidth="1"/>
    <col min="4887" max="4887" width="2.875" style="3" customWidth="1"/>
    <col min="4888" max="4888" width="2.625" style="3" customWidth="1"/>
    <col min="4889" max="5120" width="9" style="3"/>
    <col min="5121" max="5121" width="2" style="3" customWidth="1"/>
    <col min="5122" max="5122" width="5.375" style="3" customWidth="1"/>
    <col min="5123" max="5123" width="4.5" style="3" customWidth="1"/>
    <col min="5124" max="5124" width="11.625" style="3" customWidth="1"/>
    <col min="5125" max="5125" width="1.5" style="3" customWidth="1"/>
    <col min="5126" max="5126" width="5" style="3" customWidth="1"/>
    <col min="5127" max="5127" width="1.375" style="3" customWidth="1"/>
    <col min="5128" max="5128" width="11.625" style="3" customWidth="1"/>
    <col min="5129" max="5129" width="1.5" style="3" customWidth="1"/>
    <col min="5130" max="5130" width="5" style="3" customWidth="1"/>
    <col min="5131" max="5131" width="1.375" style="3" customWidth="1"/>
    <col min="5132" max="5132" width="11.625" style="3" customWidth="1"/>
    <col min="5133" max="5133" width="1.5" style="3" customWidth="1"/>
    <col min="5134" max="5134" width="5" style="3" customWidth="1"/>
    <col min="5135" max="5135" width="1.375" style="3" customWidth="1"/>
    <col min="5136" max="5136" width="11.625" style="3" customWidth="1"/>
    <col min="5137" max="5137" width="1.5" style="3" customWidth="1"/>
    <col min="5138" max="5138" width="5" style="3" customWidth="1"/>
    <col min="5139" max="5139" width="1.375" style="3" customWidth="1"/>
    <col min="5140" max="5140" width="11.625" style="3" customWidth="1"/>
    <col min="5141" max="5141" width="1.5" style="3" customWidth="1"/>
    <col min="5142" max="5142" width="5" style="3" customWidth="1"/>
    <col min="5143" max="5143" width="2.875" style="3" customWidth="1"/>
    <col min="5144" max="5144" width="2.625" style="3" customWidth="1"/>
    <col min="5145" max="5376" width="9" style="3"/>
    <col min="5377" max="5377" width="2" style="3" customWidth="1"/>
    <col min="5378" max="5378" width="5.375" style="3" customWidth="1"/>
    <col min="5379" max="5379" width="4.5" style="3" customWidth="1"/>
    <col min="5380" max="5380" width="11.625" style="3" customWidth="1"/>
    <col min="5381" max="5381" width="1.5" style="3" customWidth="1"/>
    <col min="5382" max="5382" width="5" style="3" customWidth="1"/>
    <col min="5383" max="5383" width="1.375" style="3" customWidth="1"/>
    <col min="5384" max="5384" width="11.625" style="3" customWidth="1"/>
    <col min="5385" max="5385" width="1.5" style="3" customWidth="1"/>
    <col min="5386" max="5386" width="5" style="3" customWidth="1"/>
    <col min="5387" max="5387" width="1.375" style="3" customWidth="1"/>
    <col min="5388" max="5388" width="11.625" style="3" customWidth="1"/>
    <col min="5389" max="5389" width="1.5" style="3" customWidth="1"/>
    <col min="5390" max="5390" width="5" style="3" customWidth="1"/>
    <col min="5391" max="5391" width="1.375" style="3" customWidth="1"/>
    <col min="5392" max="5392" width="11.625" style="3" customWidth="1"/>
    <col min="5393" max="5393" width="1.5" style="3" customWidth="1"/>
    <col min="5394" max="5394" width="5" style="3" customWidth="1"/>
    <col min="5395" max="5395" width="1.375" style="3" customWidth="1"/>
    <col min="5396" max="5396" width="11.625" style="3" customWidth="1"/>
    <col min="5397" max="5397" width="1.5" style="3" customWidth="1"/>
    <col min="5398" max="5398" width="5" style="3" customWidth="1"/>
    <col min="5399" max="5399" width="2.875" style="3" customWidth="1"/>
    <col min="5400" max="5400" width="2.625" style="3" customWidth="1"/>
    <col min="5401" max="5632" width="9" style="3"/>
    <col min="5633" max="5633" width="2" style="3" customWidth="1"/>
    <col min="5634" max="5634" width="5.375" style="3" customWidth="1"/>
    <col min="5635" max="5635" width="4.5" style="3" customWidth="1"/>
    <col min="5636" max="5636" width="11.625" style="3" customWidth="1"/>
    <col min="5637" max="5637" width="1.5" style="3" customWidth="1"/>
    <col min="5638" max="5638" width="5" style="3" customWidth="1"/>
    <col min="5639" max="5639" width="1.375" style="3" customWidth="1"/>
    <col min="5640" max="5640" width="11.625" style="3" customWidth="1"/>
    <col min="5641" max="5641" width="1.5" style="3" customWidth="1"/>
    <col min="5642" max="5642" width="5" style="3" customWidth="1"/>
    <col min="5643" max="5643" width="1.375" style="3" customWidth="1"/>
    <col min="5644" max="5644" width="11.625" style="3" customWidth="1"/>
    <col min="5645" max="5645" width="1.5" style="3" customWidth="1"/>
    <col min="5646" max="5646" width="5" style="3" customWidth="1"/>
    <col min="5647" max="5647" width="1.375" style="3" customWidth="1"/>
    <col min="5648" max="5648" width="11.625" style="3" customWidth="1"/>
    <col min="5649" max="5649" width="1.5" style="3" customWidth="1"/>
    <col min="5650" max="5650" width="5" style="3" customWidth="1"/>
    <col min="5651" max="5651" width="1.375" style="3" customWidth="1"/>
    <col min="5652" max="5652" width="11.625" style="3" customWidth="1"/>
    <col min="5653" max="5653" width="1.5" style="3" customWidth="1"/>
    <col min="5654" max="5654" width="5" style="3" customWidth="1"/>
    <col min="5655" max="5655" width="2.875" style="3" customWidth="1"/>
    <col min="5656" max="5656" width="2.625" style="3" customWidth="1"/>
    <col min="5657" max="5888" width="9" style="3"/>
    <col min="5889" max="5889" width="2" style="3" customWidth="1"/>
    <col min="5890" max="5890" width="5.375" style="3" customWidth="1"/>
    <col min="5891" max="5891" width="4.5" style="3" customWidth="1"/>
    <col min="5892" max="5892" width="11.625" style="3" customWidth="1"/>
    <col min="5893" max="5893" width="1.5" style="3" customWidth="1"/>
    <col min="5894" max="5894" width="5" style="3" customWidth="1"/>
    <col min="5895" max="5895" width="1.375" style="3" customWidth="1"/>
    <col min="5896" max="5896" width="11.625" style="3" customWidth="1"/>
    <col min="5897" max="5897" width="1.5" style="3" customWidth="1"/>
    <col min="5898" max="5898" width="5" style="3" customWidth="1"/>
    <col min="5899" max="5899" width="1.375" style="3" customWidth="1"/>
    <col min="5900" max="5900" width="11.625" style="3" customWidth="1"/>
    <col min="5901" max="5901" width="1.5" style="3" customWidth="1"/>
    <col min="5902" max="5902" width="5" style="3" customWidth="1"/>
    <col min="5903" max="5903" width="1.375" style="3" customWidth="1"/>
    <col min="5904" max="5904" width="11.625" style="3" customWidth="1"/>
    <col min="5905" max="5905" width="1.5" style="3" customWidth="1"/>
    <col min="5906" max="5906" width="5" style="3" customWidth="1"/>
    <col min="5907" max="5907" width="1.375" style="3" customWidth="1"/>
    <col min="5908" max="5908" width="11.625" style="3" customWidth="1"/>
    <col min="5909" max="5909" width="1.5" style="3" customWidth="1"/>
    <col min="5910" max="5910" width="5" style="3" customWidth="1"/>
    <col min="5911" max="5911" width="2.875" style="3" customWidth="1"/>
    <col min="5912" max="5912" width="2.625" style="3" customWidth="1"/>
    <col min="5913" max="6144" width="9" style="3"/>
    <col min="6145" max="6145" width="2" style="3" customWidth="1"/>
    <col min="6146" max="6146" width="5.375" style="3" customWidth="1"/>
    <col min="6147" max="6147" width="4.5" style="3" customWidth="1"/>
    <col min="6148" max="6148" width="11.625" style="3" customWidth="1"/>
    <col min="6149" max="6149" width="1.5" style="3" customWidth="1"/>
    <col min="6150" max="6150" width="5" style="3" customWidth="1"/>
    <col min="6151" max="6151" width="1.375" style="3" customWidth="1"/>
    <col min="6152" max="6152" width="11.625" style="3" customWidth="1"/>
    <col min="6153" max="6153" width="1.5" style="3" customWidth="1"/>
    <col min="6154" max="6154" width="5" style="3" customWidth="1"/>
    <col min="6155" max="6155" width="1.375" style="3" customWidth="1"/>
    <col min="6156" max="6156" width="11.625" style="3" customWidth="1"/>
    <col min="6157" max="6157" width="1.5" style="3" customWidth="1"/>
    <col min="6158" max="6158" width="5" style="3" customWidth="1"/>
    <col min="6159" max="6159" width="1.375" style="3" customWidth="1"/>
    <col min="6160" max="6160" width="11.625" style="3" customWidth="1"/>
    <col min="6161" max="6161" width="1.5" style="3" customWidth="1"/>
    <col min="6162" max="6162" width="5" style="3" customWidth="1"/>
    <col min="6163" max="6163" width="1.375" style="3" customWidth="1"/>
    <col min="6164" max="6164" width="11.625" style="3" customWidth="1"/>
    <col min="6165" max="6165" width="1.5" style="3" customWidth="1"/>
    <col min="6166" max="6166" width="5" style="3" customWidth="1"/>
    <col min="6167" max="6167" width="2.875" style="3" customWidth="1"/>
    <col min="6168" max="6168" width="2.625" style="3" customWidth="1"/>
    <col min="6169" max="6400" width="9" style="3"/>
    <col min="6401" max="6401" width="2" style="3" customWidth="1"/>
    <col min="6402" max="6402" width="5.375" style="3" customWidth="1"/>
    <col min="6403" max="6403" width="4.5" style="3" customWidth="1"/>
    <col min="6404" max="6404" width="11.625" style="3" customWidth="1"/>
    <col min="6405" max="6405" width="1.5" style="3" customWidth="1"/>
    <col min="6406" max="6406" width="5" style="3" customWidth="1"/>
    <col min="6407" max="6407" width="1.375" style="3" customWidth="1"/>
    <col min="6408" max="6408" width="11.625" style="3" customWidth="1"/>
    <col min="6409" max="6409" width="1.5" style="3" customWidth="1"/>
    <col min="6410" max="6410" width="5" style="3" customWidth="1"/>
    <col min="6411" max="6411" width="1.375" style="3" customWidth="1"/>
    <col min="6412" max="6412" width="11.625" style="3" customWidth="1"/>
    <col min="6413" max="6413" width="1.5" style="3" customWidth="1"/>
    <col min="6414" max="6414" width="5" style="3" customWidth="1"/>
    <col min="6415" max="6415" width="1.375" style="3" customWidth="1"/>
    <col min="6416" max="6416" width="11.625" style="3" customWidth="1"/>
    <col min="6417" max="6417" width="1.5" style="3" customWidth="1"/>
    <col min="6418" max="6418" width="5" style="3" customWidth="1"/>
    <col min="6419" max="6419" width="1.375" style="3" customWidth="1"/>
    <col min="6420" max="6420" width="11.625" style="3" customWidth="1"/>
    <col min="6421" max="6421" width="1.5" style="3" customWidth="1"/>
    <col min="6422" max="6422" width="5" style="3" customWidth="1"/>
    <col min="6423" max="6423" width="2.875" style="3" customWidth="1"/>
    <col min="6424" max="6424" width="2.625" style="3" customWidth="1"/>
    <col min="6425" max="6656" width="9" style="3"/>
    <col min="6657" max="6657" width="2" style="3" customWidth="1"/>
    <col min="6658" max="6658" width="5.375" style="3" customWidth="1"/>
    <col min="6659" max="6659" width="4.5" style="3" customWidth="1"/>
    <col min="6660" max="6660" width="11.625" style="3" customWidth="1"/>
    <col min="6661" max="6661" width="1.5" style="3" customWidth="1"/>
    <col min="6662" max="6662" width="5" style="3" customWidth="1"/>
    <col min="6663" max="6663" width="1.375" style="3" customWidth="1"/>
    <col min="6664" max="6664" width="11.625" style="3" customWidth="1"/>
    <col min="6665" max="6665" width="1.5" style="3" customWidth="1"/>
    <col min="6666" max="6666" width="5" style="3" customWidth="1"/>
    <col min="6667" max="6667" width="1.375" style="3" customWidth="1"/>
    <col min="6668" max="6668" width="11.625" style="3" customWidth="1"/>
    <col min="6669" max="6669" width="1.5" style="3" customWidth="1"/>
    <col min="6670" max="6670" width="5" style="3" customWidth="1"/>
    <col min="6671" max="6671" width="1.375" style="3" customWidth="1"/>
    <col min="6672" max="6672" width="11.625" style="3" customWidth="1"/>
    <col min="6673" max="6673" width="1.5" style="3" customWidth="1"/>
    <col min="6674" max="6674" width="5" style="3" customWidth="1"/>
    <col min="6675" max="6675" width="1.375" style="3" customWidth="1"/>
    <col min="6676" max="6676" width="11.625" style="3" customWidth="1"/>
    <col min="6677" max="6677" width="1.5" style="3" customWidth="1"/>
    <col min="6678" max="6678" width="5" style="3" customWidth="1"/>
    <col min="6679" max="6679" width="2.875" style="3" customWidth="1"/>
    <col min="6680" max="6680" width="2.625" style="3" customWidth="1"/>
    <col min="6681" max="6912" width="9" style="3"/>
    <col min="6913" max="6913" width="2" style="3" customWidth="1"/>
    <col min="6914" max="6914" width="5.375" style="3" customWidth="1"/>
    <col min="6915" max="6915" width="4.5" style="3" customWidth="1"/>
    <col min="6916" max="6916" width="11.625" style="3" customWidth="1"/>
    <col min="6917" max="6917" width="1.5" style="3" customWidth="1"/>
    <col min="6918" max="6918" width="5" style="3" customWidth="1"/>
    <col min="6919" max="6919" width="1.375" style="3" customWidth="1"/>
    <col min="6920" max="6920" width="11.625" style="3" customWidth="1"/>
    <col min="6921" max="6921" width="1.5" style="3" customWidth="1"/>
    <col min="6922" max="6922" width="5" style="3" customWidth="1"/>
    <col min="6923" max="6923" width="1.375" style="3" customWidth="1"/>
    <col min="6924" max="6924" width="11.625" style="3" customWidth="1"/>
    <col min="6925" max="6925" width="1.5" style="3" customWidth="1"/>
    <col min="6926" max="6926" width="5" style="3" customWidth="1"/>
    <col min="6927" max="6927" width="1.375" style="3" customWidth="1"/>
    <col min="6928" max="6928" width="11.625" style="3" customWidth="1"/>
    <col min="6929" max="6929" width="1.5" style="3" customWidth="1"/>
    <col min="6930" max="6930" width="5" style="3" customWidth="1"/>
    <col min="6931" max="6931" width="1.375" style="3" customWidth="1"/>
    <col min="6932" max="6932" width="11.625" style="3" customWidth="1"/>
    <col min="6933" max="6933" width="1.5" style="3" customWidth="1"/>
    <col min="6934" max="6934" width="5" style="3" customWidth="1"/>
    <col min="6935" max="6935" width="2.875" style="3" customWidth="1"/>
    <col min="6936" max="6936" width="2.625" style="3" customWidth="1"/>
    <col min="6937" max="7168" width="9" style="3"/>
    <col min="7169" max="7169" width="2" style="3" customWidth="1"/>
    <col min="7170" max="7170" width="5.375" style="3" customWidth="1"/>
    <col min="7171" max="7171" width="4.5" style="3" customWidth="1"/>
    <col min="7172" max="7172" width="11.625" style="3" customWidth="1"/>
    <col min="7173" max="7173" width="1.5" style="3" customWidth="1"/>
    <col min="7174" max="7174" width="5" style="3" customWidth="1"/>
    <col min="7175" max="7175" width="1.375" style="3" customWidth="1"/>
    <col min="7176" max="7176" width="11.625" style="3" customWidth="1"/>
    <col min="7177" max="7177" width="1.5" style="3" customWidth="1"/>
    <col min="7178" max="7178" width="5" style="3" customWidth="1"/>
    <col min="7179" max="7179" width="1.375" style="3" customWidth="1"/>
    <col min="7180" max="7180" width="11.625" style="3" customWidth="1"/>
    <col min="7181" max="7181" width="1.5" style="3" customWidth="1"/>
    <col min="7182" max="7182" width="5" style="3" customWidth="1"/>
    <col min="7183" max="7183" width="1.375" style="3" customWidth="1"/>
    <col min="7184" max="7184" width="11.625" style="3" customWidth="1"/>
    <col min="7185" max="7185" width="1.5" style="3" customWidth="1"/>
    <col min="7186" max="7186" width="5" style="3" customWidth="1"/>
    <col min="7187" max="7187" width="1.375" style="3" customWidth="1"/>
    <col min="7188" max="7188" width="11.625" style="3" customWidth="1"/>
    <col min="7189" max="7189" width="1.5" style="3" customWidth="1"/>
    <col min="7190" max="7190" width="5" style="3" customWidth="1"/>
    <col min="7191" max="7191" width="2.875" style="3" customWidth="1"/>
    <col min="7192" max="7192" width="2.625" style="3" customWidth="1"/>
    <col min="7193" max="7424" width="9" style="3"/>
    <col min="7425" max="7425" width="2" style="3" customWidth="1"/>
    <col min="7426" max="7426" width="5.375" style="3" customWidth="1"/>
    <col min="7427" max="7427" width="4.5" style="3" customWidth="1"/>
    <col min="7428" max="7428" width="11.625" style="3" customWidth="1"/>
    <col min="7429" max="7429" width="1.5" style="3" customWidth="1"/>
    <col min="7430" max="7430" width="5" style="3" customWidth="1"/>
    <col min="7431" max="7431" width="1.375" style="3" customWidth="1"/>
    <col min="7432" max="7432" width="11.625" style="3" customWidth="1"/>
    <col min="7433" max="7433" width="1.5" style="3" customWidth="1"/>
    <col min="7434" max="7434" width="5" style="3" customWidth="1"/>
    <col min="7435" max="7435" width="1.375" style="3" customWidth="1"/>
    <col min="7436" max="7436" width="11.625" style="3" customWidth="1"/>
    <col min="7437" max="7437" width="1.5" style="3" customWidth="1"/>
    <col min="7438" max="7438" width="5" style="3" customWidth="1"/>
    <col min="7439" max="7439" width="1.375" style="3" customWidth="1"/>
    <col min="7440" max="7440" width="11.625" style="3" customWidth="1"/>
    <col min="7441" max="7441" width="1.5" style="3" customWidth="1"/>
    <col min="7442" max="7442" width="5" style="3" customWidth="1"/>
    <col min="7443" max="7443" width="1.375" style="3" customWidth="1"/>
    <col min="7444" max="7444" width="11.625" style="3" customWidth="1"/>
    <col min="7445" max="7445" width="1.5" style="3" customWidth="1"/>
    <col min="7446" max="7446" width="5" style="3" customWidth="1"/>
    <col min="7447" max="7447" width="2.875" style="3" customWidth="1"/>
    <col min="7448" max="7448" width="2.625" style="3" customWidth="1"/>
    <col min="7449" max="7680" width="9" style="3"/>
    <col min="7681" max="7681" width="2" style="3" customWidth="1"/>
    <col min="7682" max="7682" width="5.375" style="3" customWidth="1"/>
    <col min="7683" max="7683" width="4.5" style="3" customWidth="1"/>
    <col min="7684" max="7684" width="11.625" style="3" customWidth="1"/>
    <col min="7685" max="7685" width="1.5" style="3" customWidth="1"/>
    <col min="7686" max="7686" width="5" style="3" customWidth="1"/>
    <col min="7687" max="7687" width="1.375" style="3" customWidth="1"/>
    <col min="7688" max="7688" width="11.625" style="3" customWidth="1"/>
    <col min="7689" max="7689" width="1.5" style="3" customWidth="1"/>
    <col min="7690" max="7690" width="5" style="3" customWidth="1"/>
    <col min="7691" max="7691" width="1.375" style="3" customWidth="1"/>
    <col min="7692" max="7692" width="11.625" style="3" customWidth="1"/>
    <col min="7693" max="7693" width="1.5" style="3" customWidth="1"/>
    <col min="7694" max="7694" width="5" style="3" customWidth="1"/>
    <col min="7695" max="7695" width="1.375" style="3" customWidth="1"/>
    <col min="7696" max="7696" width="11.625" style="3" customWidth="1"/>
    <col min="7697" max="7697" width="1.5" style="3" customWidth="1"/>
    <col min="7698" max="7698" width="5" style="3" customWidth="1"/>
    <col min="7699" max="7699" width="1.375" style="3" customWidth="1"/>
    <col min="7700" max="7700" width="11.625" style="3" customWidth="1"/>
    <col min="7701" max="7701" width="1.5" style="3" customWidth="1"/>
    <col min="7702" max="7702" width="5" style="3" customWidth="1"/>
    <col min="7703" max="7703" width="2.875" style="3" customWidth="1"/>
    <col min="7704" max="7704" width="2.625" style="3" customWidth="1"/>
    <col min="7705" max="7936" width="9" style="3"/>
    <col min="7937" max="7937" width="2" style="3" customWidth="1"/>
    <col min="7938" max="7938" width="5.375" style="3" customWidth="1"/>
    <col min="7939" max="7939" width="4.5" style="3" customWidth="1"/>
    <col min="7940" max="7940" width="11.625" style="3" customWidth="1"/>
    <col min="7941" max="7941" width="1.5" style="3" customWidth="1"/>
    <col min="7942" max="7942" width="5" style="3" customWidth="1"/>
    <col min="7943" max="7943" width="1.375" style="3" customWidth="1"/>
    <col min="7944" max="7944" width="11.625" style="3" customWidth="1"/>
    <col min="7945" max="7945" width="1.5" style="3" customWidth="1"/>
    <col min="7946" max="7946" width="5" style="3" customWidth="1"/>
    <col min="7947" max="7947" width="1.375" style="3" customWidth="1"/>
    <col min="7948" max="7948" width="11.625" style="3" customWidth="1"/>
    <col min="7949" max="7949" width="1.5" style="3" customWidth="1"/>
    <col min="7950" max="7950" width="5" style="3" customWidth="1"/>
    <col min="7951" max="7951" width="1.375" style="3" customWidth="1"/>
    <col min="7952" max="7952" width="11.625" style="3" customWidth="1"/>
    <col min="7953" max="7953" width="1.5" style="3" customWidth="1"/>
    <col min="7954" max="7954" width="5" style="3" customWidth="1"/>
    <col min="7955" max="7955" width="1.375" style="3" customWidth="1"/>
    <col min="7956" max="7956" width="11.625" style="3" customWidth="1"/>
    <col min="7957" max="7957" width="1.5" style="3" customWidth="1"/>
    <col min="7958" max="7958" width="5" style="3" customWidth="1"/>
    <col min="7959" max="7959" width="2.875" style="3" customWidth="1"/>
    <col min="7960" max="7960" width="2.625" style="3" customWidth="1"/>
    <col min="7961" max="8192" width="9" style="3"/>
    <col min="8193" max="8193" width="2" style="3" customWidth="1"/>
    <col min="8194" max="8194" width="5.375" style="3" customWidth="1"/>
    <col min="8195" max="8195" width="4.5" style="3" customWidth="1"/>
    <col min="8196" max="8196" width="11.625" style="3" customWidth="1"/>
    <col min="8197" max="8197" width="1.5" style="3" customWidth="1"/>
    <col min="8198" max="8198" width="5" style="3" customWidth="1"/>
    <col min="8199" max="8199" width="1.375" style="3" customWidth="1"/>
    <col min="8200" max="8200" width="11.625" style="3" customWidth="1"/>
    <col min="8201" max="8201" width="1.5" style="3" customWidth="1"/>
    <col min="8202" max="8202" width="5" style="3" customWidth="1"/>
    <col min="8203" max="8203" width="1.375" style="3" customWidth="1"/>
    <col min="8204" max="8204" width="11.625" style="3" customWidth="1"/>
    <col min="8205" max="8205" width="1.5" style="3" customWidth="1"/>
    <col min="8206" max="8206" width="5" style="3" customWidth="1"/>
    <col min="8207" max="8207" width="1.375" style="3" customWidth="1"/>
    <col min="8208" max="8208" width="11.625" style="3" customWidth="1"/>
    <col min="8209" max="8209" width="1.5" style="3" customWidth="1"/>
    <col min="8210" max="8210" width="5" style="3" customWidth="1"/>
    <col min="8211" max="8211" width="1.375" style="3" customWidth="1"/>
    <col min="8212" max="8212" width="11.625" style="3" customWidth="1"/>
    <col min="8213" max="8213" width="1.5" style="3" customWidth="1"/>
    <col min="8214" max="8214" width="5" style="3" customWidth="1"/>
    <col min="8215" max="8215" width="2.875" style="3" customWidth="1"/>
    <col min="8216" max="8216" width="2.625" style="3" customWidth="1"/>
    <col min="8217" max="8448" width="9" style="3"/>
    <col min="8449" max="8449" width="2" style="3" customWidth="1"/>
    <col min="8450" max="8450" width="5.375" style="3" customWidth="1"/>
    <col min="8451" max="8451" width="4.5" style="3" customWidth="1"/>
    <col min="8452" max="8452" width="11.625" style="3" customWidth="1"/>
    <col min="8453" max="8453" width="1.5" style="3" customWidth="1"/>
    <col min="8454" max="8454" width="5" style="3" customWidth="1"/>
    <col min="8455" max="8455" width="1.375" style="3" customWidth="1"/>
    <col min="8456" max="8456" width="11.625" style="3" customWidth="1"/>
    <col min="8457" max="8457" width="1.5" style="3" customWidth="1"/>
    <col min="8458" max="8458" width="5" style="3" customWidth="1"/>
    <col min="8459" max="8459" width="1.375" style="3" customWidth="1"/>
    <col min="8460" max="8460" width="11.625" style="3" customWidth="1"/>
    <col min="8461" max="8461" width="1.5" style="3" customWidth="1"/>
    <col min="8462" max="8462" width="5" style="3" customWidth="1"/>
    <col min="8463" max="8463" width="1.375" style="3" customWidth="1"/>
    <col min="8464" max="8464" width="11.625" style="3" customWidth="1"/>
    <col min="8465" max="8465" width="1.5" style="3" customWidth="1"/>
    <col min="8466" max="8466" width="5" style="3" customWidth="1"/>
    <col min="8467" max="8467" width="1.375" style="3" customWidth="1"/>
    <col min="8468" max="8468" width="11.625" style="3" customWidth="1"/>
    <col min="8469" max="8469" width="1.5" style="3" customWidth="1"/>
    <col min="8470" max="8470" width="5" style="3" customWidth="1"/>
    <col min="8471" max="8471" width="2.875" style="3" customWidth="1"/>
    <col min="8472" max="8472" width="2.625" style="3" customWidth="1"/>
    <col min="8473" max="8704" width="9" style="3"/>
    <col min="8705" max="8705" width="2" style="3" customWidth="1"/>
    <col min="8706" max="8706" width="5.375" style="3" customWidth="1"/>
    <col min="8707" max="8707" width="4.5" style="3" customWidth="1"/>
    <col min="8708" max="8708" width="11.625" style="3" customWidth="1"/>
    <col min="8709" max="8709" width="1.5" style="3" customWidth="1"/>
    <col min="8710" max="8710" width="5" style="3" customWidth="1"/>
    <col min="8711" max="8711" width="1.375" style="3" customWidth="1"/>
    <col min="8712" max="8712" width="11.625" style="3" customWidth="1"/>
    <col min="8713" max="8713" width="1.5" style="3" customWidth="1"/>
    <col min="8714" max="8714" width="5" style="3" customWidth="1"/>
    <col min="8715" max="8715" width="1.375" style="3" customWidth="1"/>
    <col min="8716" max="8716" width="11.625" style="3" customWidth="1"/>
    <col min="8717" max="8717" width="1.5" style="3" customWidth="1"/>
    <col min="8718" max="8718" width="5" style="3" customWidth="1"/>
    <col min="8719" max="8719" width="1.375" style="3" customWidth="1"/>
    <col min="8720" max="8720" width="11.625" style="3" customWidth="1"/>
    <col min="8721" max="8721" width="1.5" style="3" customWidth="1"/>
    <col min="8722" max="8722" width="5" style="3" customWidth="1"/>
    <col min="8723" max="8723" width="1.375" style="3" customWidth="1"/>
    <col min="8724" max="8724" width="11.625" style="3" customWidth="1"/>
    <col min="8725" max="8725" width="1.5" style="3" customWidth="1"/>
    <col min="8726" max="8726" width="5" style="3" customWidth="1"/>
    <col min="8727" max="8727" width="2.875" style="3" customWidth="1"/>
    <col min="8728" max="8728" width="2.625" style="3" customWidth="1"/>
    <col min="8729" max="8960" width="9" style="3"/>
    <col min="8961" max="8961" width="2" style="3" customWidth="1"/>
    <col min="8962" max="8962" width="5.375" style="3" customWidth="1"/>
    <col min="8963" max="8963" width="4.5" style="3" customWidth="1"/>
    <col min="8964" max="8964" width="11.625" style="3" customWidth="1"/>
    <col min="8965" max="8965" width="1.5" style="3" customWidth="1"/>
    <col min="8966" max="8966" width="5" style="3" customWidth="1"/>
    <col min="8967" max="8967" width="1.375" style="3" customWidth="1"/>
    <col min="8968" max="8968" width="11.625" style="3" customWidth="1"/>
    <col min="8969" max="8969" width="1.5" style="3" customWidth="1"/>
    <col min="8970" max="8970" width="5" style="3" customWidth="1"/>
    <col min="8971" max="8971" width="1.375" style="3" customWidth="1"/>
    <col min="8972" max="8972" width="11.625" style="3" customWidth="1"/>
    <col min="8973" max="8973" width="1.5" style="3" customWidth="1"/>
    <col min="8974" max="8974" width="5" style="3" customWidth="1"/>
    <col min="8975" max="8975" width="1.375" style="3" customWidth="1"/>
    <col min="8976" max="8976" width="11.625" style="3" customWidth="1"/>
    <col min="8977" max="8977" width="1.5" style="3" customWidth="1"/>
    <col min="8978" max="8978" width="5" style="3" customWidth="1"/>
    <col min="8979" max="8979" width="1.375" style="3" customWidth="1"/>
    <col min="8980" max="8980" width="11.625" style="3" customWidth="1"/>
    <col min="8981" max="8981" width="1.5" style="3" customWidth="1"/>
    <col min="8982" max="8982" width="5" style="3" customWidth="1"/>
    <col min="8983" max="8983" width="2.875" style="3" customWidth="1"/>
    <col min="8984" max="8984" width="2.625" style="3" customWidth="1"/>
    <col min="8985" max="9216" width="9" style="3"/>
    <col min="9217" max="9217" width="2" style="3" customWidth="1"/>
    <col min="9218" max="9218" width="5.375" style="3" customWidth="1"/>
    <col min="9219" max="9219" width="4.5" style="3" customWidth="1"/>
    <col min="9220" max="9220" width="11.625" style="3" customWidth="1"/>
    <col min="9221" max="9221" width="1.5" style="3" customWidth="1"/>
    <col min="9222" max="9222" width="5" style="3" customWidth="1"/>
    <col min="9223" max="9223" width="1.375" style="3" customWidth="1"/>
    <col min="9224" max="9224" width="11.625" style="3" customWidth="1"/>
    <col min="9225" max="9225" width="1.5" style="3" customWidth="1"/>
    <col min="9226" max="9226" width="5" style="3" customWidth="1"/>
    <col min="9227" max="9227" width="1.375" style="3" customWidth="1"/>
    <col min="9228" max="9228" width="11.625" style="3" customWidth="1"/>
    <col min="9229" max="9229" width="1.5" style="3" customWidth="1"/>
    <col min="9230" max="9230" width="5" style="3" customWidth="1"/>
    <col min="9231" max="9231" width="1.375" style="3" customWidth="1"/>
    <col min="9232" max="9232" width="11.625" style="3" customWidth="1"/>
    <col min="9233" max="9233" width="1.5" style="3" customWidth="1"/>
    <col min="9234" max="9234" width="5" style="3" customWidth="1"/>
    <col min="9235" max="9235" width="1.375" style="3" customWidth="1"/>
    <col min="9236" max="9236" width="11.625" style="3" customWidth="1"/>
    <col min="9237" max="9237" width="1.5" style="3" customWidth="1"/>
    <col min="9238" max="9238" width="5" style="3" customWidth="1"/>
    <col min="9239" max="9239" width="2.875" style="3" customWidth="1"/>
    <col min="9240" max="9240" width="2.625" style="3" customWidth="1"/>
    <col min="9241" max="9472" width="9" style="3"/>
    <col min="9473" max="9473" width="2" style="3" customWidth="1"/>
    <col min="9474" max="9474" width="5.375" style="3" customWidth="1"/>
    <col min="9475" max="9475" width="4.5" style="3" customWidth="1"/>
    <col min="9476" max="9476" width="11.625" style="3" customWidth="1"/>
    <col min="9477" max="9477" width="1.5" style="3" customWidth="1"/>
    <col min="9478" max="9478" width="5" style="3" customWidth="1"/>
    <col min="9479" max="9479" width="1.375" style="3" customWidth="1"/>
    <col min="9480" max="9480" width="11.625" style="3" customWidth="1"/>
    <col min="9481" max="9481" width="1.5" style="3" customWidth="1"/>
    <col min="9482" max="9482" width="5" style="3" customWidth="1"/>
    <col min="9483" max="9483" width="1.375" style="3" customWidth="1"/>
    <col min="9484" max="9484" width="11.625" style="3" customWidth="1"/>
    <col min="9485" max="9485" width="1.5" style="3" customWidth="1"/>
    <col min="9486" max="9486" width="5" style="3" customWidth="1"/>
    <col min="9487" max="9487" width="1.375" style="3" customWidth="1"/>
    <col min="9488" max="9488" width="11.625" style="3" customWidth="1"/>
    <col min="9489" max="9489" width="1.5" style="3" customWidth="1"/>
    <col min="9490" max="9490" width="5" style="3" customWidth="1"/>
    <col min="9491" max="9491" width="1.375" style="3" customWidth="1"/>
    <col min="9492" max="9492" width="11.625" style="3" customWidth="1"/>
    <col min="9493" max="9493" width="1.5" style="3" customWidth="1"/>
    <col min="9494" max="9494" width="5" style="3" customWidth="1"/>
    <col min="9495" max="9495" width="2.875" style="3" customWidth="1"/>
    <col min="9496" max="9496" width="2.625" style="3" customWidth="1"/>
    <col min="9497" max="9728" width="9" style="3"/>
    <col min="9729" max="9729" width="2" style="3" customWidth="1"/>
    <col min="9730" max="9730" width="5.375" style="3" customWidth="1"/>
    <col min="9731" max="9731" width="4.5" style="3" customWidth="1"/>
    <col min="9732" max="9732" width="11.625" style="3" customWidth="1"/>
    <col min="9733" max="9733" width="1.5" style="3" customWidth="1"/>
    <col min="9734" max="9734" width="5" style="3" customWidth="1"/>
    <col min="9735" max="9735" width="1.375" style="3" customWidth="1"/>
    <col min="9736" max="9736" width="11.625" style="3" customWidth="1"/>
    <col min="9737" max="9737" width="1.5" style="3" customWidth="1"/>
    <col min="9738" max="9738" width="5" style="3" customWidth="1"/>
    <col min="9739" max="9739" width="1.375" style="3" customWidth="1"/>
    <col min="9740" max="9740" width="11.625" style="3" customWidth="1"/>
    <col min="9741" max="9741" width="1.5" style="3" customWidth="1"/>
    <col min="9742" max="9742" width="5" style="3" customWidth="1"/>
    <col min="9743" max="9743" width="1.375" style="3" customWidth="1"/>
    <col min="9744" max="9744" width="11.625" style="3" customWidth="1"/>
    <col min="9745" max="9745" width="1.5" style="3" customWidth="1"/>
    <col min="9746" max="9746" width="5" style="3" customWidth="1"/>
    <col min="9747" max="9747" width="1.375" style="3" customWidth="1"/>
    <col min="9748" max="9748" width="11.625" style="3" customWidth="1"/>
    <col min="9749" max="9749" width="1.5" style="3" customWidth="1"/>
    <col min="9750" max="9750" width="5" style="3" customWidth="1"/>
    <col min="9751" max="9751" width="2.875" style="3" customWidth="1"/>
    <col min="9752" max="9752" width="2.625" style="3" customWidth="1"/>
    <col min="9753" max="9984" width="9" style="3"/>
    <col min="9985" max="9985" width="2" style="3" customWidth="1"/>
    <col min="9986" max="9986" width="5.375" style="3" customWidth="1"/>
    <col min="9987" max="9987" width="4.5" style="3" customWidth="1"/>
    <col min="9988" max="9988" width="11.625" style="3" customWidth="1"/>
    <col min="9989" max="9989" width="1.5" style="3" customWidth="1"/>
    <col min="9990" max="9990" width="5" style="3" customWidth="1"/>
    <col min="9991" max="9991" width="1.375" style="3" customWidth="1"/>
    <col min="9992" max="9992" width="11.625" style="3" customWidth="1"/>
    <col min="9993" max="9993" width="1.5" style="3" customWidth="1"/>
    <col min="9994" max="9994" width="5" style="3" customWidth="1"/>
    <col min="9995" max="9995" width="1.375" style="3" customWidth="1"/>
    <col min="9996" max="9996" width="11.625" style="3" customWidth="1"/>
    <col min="9997" max="9997" width="1.5" style="3" customWidth="1"/>
    <col min="9998" max="9998" width="5" style="3" customWidth="1"/>
    <col min="9999" max="9999" width="1.375" style="3" customWidth="1"/>
    <col min="10000" max="10000" width="11.625" style="3" customWidth="1"/>
    <col min="10001" max="10001" width="1.5" style="3" customWidth="1"/>
    <col min="10002" max="10002" width="5" style="3" customWidth="1"/>
    <col min="10003" max="10003" width="1.375" style="3" customWidth="1"/>
    <col min="10004" max="10004" width="11.625" style="3" customWidth="1"/>
    <col min="10005" max="10005" width="1.5" style="3" customWidth="1"/>
    <col min="10006" max="10006" width="5" style="3" customWidth="1"/>
    <col min="10007" max="10007" width="2.875" style="3" customWidth="1"/>
    <col min="10008" max="10008" width="2.625" style="3" customWidth="1"/>
    <col min="10009" max="10240" width="9" style="3"/>
    <col min="10241" max="10241" width="2" style="3" customWidth="1"/>
    <col min="10242" max="10242" width="5.375" style="3" customWidth="1"/>
    <col min="10243" max="10243" width="4.5" style="3" customWidth="1"/>
    <col min="10244" max="10244" width="11.625" style="3" customWidth="1"/>
    <col min="10245" max="10245" width="1.5" style="3" customWidth="1"/>
    <col min="10246" max="10246" width="5" style="3" customWidth="1"/>
    <col min="10247" max="10247" width="1.375" style="3" customWidth="1"/>
    <col min="10248" max="10248" width="11.625" style="3" customWidth="1"/>
    <col min="10249" max="10249" width="1.5" style="3" customWidth="1"/>
    <col min="10250" max="10250" width="5" style="3" customWidth="1"/>
    <col min="10251" max="10251" width="1.375" style="3" customWidth="1"/>
    <col min="10252" max="10252" width="11.625" style="3" customWidth="1"/>
    <col min="10253" max="10253" width="1.5" style="3" customWidth="1"/>
    <col min="10254" max="10254" width="5" style="3" customWidth="1"/>
    <col min="10255" max="10255" width="1.375" style="3" customWidth="1"/>
    <col min="10256" max="10256" width="11.625" style="3" customWidth="1"/>
    <col min="10257" max="10257" width="1.5" style="3" customWidth="1"/>
    <col min="10258" max="10258" width="5" style="3" customWidth="1"/>
    <col min="10259" max="10259" width="1.375" style="3" customWidth="1"/>
    <col min="10260" max="10260" width="11.625" style="3" customWidth="1"/>
    <col min="10261" max="10261" width="1.5" style="3" customWidth="1"/>
    <col min="10262" max="10262" width="5" style="3" customWidth="1"/>
    <col min="10263" max="10263" width="2.875" style="3" customWidth="1"/>
    <col min="10264" max="10264" width="2.625" style="3" customWidth="1"/>
    <col min="10265" max="10496" width="9" style="3"/>
    <col min="10497" max="10497" width="2" style="3" customWidth="1"/>
    <col min="10498" max="10498" width="5.375" style="3" customWidth="1"/>
    <col min="10499" max="10499" width="4.5" style="3" customWidth="1"/>
    <col min="10500" max="10500" width="11.625" style="3" customWidth="1"/>
    <col min="10501" max="10501" width="1.5" style="3" customWidth="1"/>
    <col min="10502" max="10502" width="5" style="3" customWidth="1"/>
    <col min="10503" max="10503" width="1.375" style="3" customWidth="1"/>
    <col min="10504" max="10504" width="11.625" style="3" customWidth="1"/>
    <col min="10505" max="10505" width="1.5" style="3" customWidth="1"/>
    <col min="10506" max="10506" width="5" style="3" customWidth="1"/>
    <col min="10507" max="10507" width="1.375" style="3" customWidth="1"/>
    <col min="10508" max="10508" width="11.625" style="3" customWidth="1"/>
    <col min="10509" max="10509" width="1.5" style="3" customWidth="1"/>
    <col min="10510" max="10510" width="5" style="3" customWidth="1"/>
    <col min="10511" max="10511" width="1.375" style="3" customWidth="1"/>
    <col min="10512" max="10512" width="11.625" style="3" customWidth="1"/>
    <col min="10513" max="10513" width="1.5" style="3" customWidth="1"/>
    <col min="10514" max="10514" width="5" style="3" customWidth="1"/>
    <col min="10515" max="10515" width="1.375" style="3" customWidth="1"/>
    <col min="10516" max="10516" width="11.625" style="3" customWidth="1"/>
    <col min="10517" max="10517" width="1.5" style="3" customWidth="1"/>
    <col min="10518" max="10518" width="5" style="3" customWidth="1"/>
    <col min="10519" max="10519" width="2.875" style="3" customWidth="1"/>
    <col min="10520" max="10520" width="2.625" style="3" customWidth="1"/>
    <col min="10521" max="10752" width="9" style="3"/>
    <col min="10753" max="10753" width="2" style="3" customWidth="1"/>
    <col min="10754" max="10754" width="5.375" style="3" customWidth="1"/>
    <col min="10755" max="10755" width="4.5" style="3" customWidth="1"/>
    <col min="10756" max="10756" width="11.625" style="3" customWidth="1"/>
    <col min="10757" max="10757" width="1.5" style="3" customWidth="1"/>
    <col min="10758" max="10758" width="5" style="3" customWidth="1"/>
    <col min="10759" max="10759" width="1.375" style="3" customWidth="1"/>
    <col min="10760" max="10760" width="11.625" style="3" customWidth="1"/>
    <col min="10761" max="10761" width="1.5" style="3" customWidth="1"/>
    <col min="10762" max="10762" width="5" style="3" customWidth="1"/>
    <col min="10763" max="10763" width="1.375" style="3" customWidth="1"/>
    <col min="10764" max="10764" width="11.625" style="3" customWidth="1"/>
    <col min="10765" max="10765" width="1.5" style="3" customWidth="1"/>
    <col min="10766" max="10766" width="5" style="3" customWidth="1"/>
    <col min="10767" max="10767" width="1.375" style="3" customWidth="1"/>
    <col min="10768" max="10768" width="11.625" style="3" customWidth="1"/>
    <col min="10769" max="10769" width="1.5" style="3" customWidth="1"/>
    <col min="10770" max="10770" width="5" style="3" customWidth="1"/>
    <col min="10771" max="10771" width="1.375" style="3" customWidth="1"/>
    <col min="10772" max="10772" width="11.625" style="3" customWidth="1"/>
    <col min="10773" max="10773" width="1.5" style="3" customWidth="1"/>
    <col min="10774" max="10774" width="5" style="3" customWidth="1"/>
    <col min="10775" max="10775" width="2.875" style="3" customWidth="1"/>
    <col min="10776" max="10776" width="2.625" style="3" customWidth="1"/>
    <col min="10777" max="11008" width="9" style="3"/>
    <col min="11009" max="11009" width="2" style="3" customWidth="1"/>
    <col min="11010" max="11010" width="5.375" style="3" customWidth="1"/>
    <col min="11011" max="11011" width="4.5" style="3" customWidth="1"/>
    <col min="11012" max="11012" width="11.625" style="3" customWidth="1"/>
    <col min="11013" max="11013" width="1.5" style="3" customWidth="1"/>
    <col min="11014" max="11014" width="5" style="3" customWidth="1"/>
    <col min="11015" max="11015" width="1.375" style="3" customWidth="1"/>
    <col min="11016" max="11016" width="11.625" style="3" customWidth="1"/>
    <col min="11017" max="11017" width="1.5" style="3" customWidth="1"/>
    <col min="11018" max="11018" width="5" style="3" customWidth="1"/>
    <col min="11019" max="11019" width="1.375" style="3" customWidth="1"/>
    <col min="11020" max="11020" width="11.625" style="3" customWidth="1"/>
    <col min="11021" max="11021" width="1.5" style="3" customWidth="1"/>
    <col min="11022" max="11022" width="5" style="3" customWidth="1"/>
    <col min="11023" max="11023" width="1.375" style="3" customWidth="1"/>
    <col min="11024" max="11024" width="11.625" style="3" customWidth="1"/>
    <col min="11025" max="11025" width="1.5" style="3" customWidth="1"/>
    <col min="11026" max="11026" width="5" style="3" customWidth="1"/>
    <col min="11027" max="11027" width="1.375" style="3" customWidth="1"/>
    <col min="11028" max="11028" width="11.625" style="3" customWidth="1"/>
    <col min="11029" max="11029" width="1.5" style="3" customWidth="1"/>
    <col min="11030" max="11030" width="5" style="3" customWidth="1"/>
    <col min="11031" max="11031" width="2.875" style="3" customWidth="1"/>
    <col min="11032" max="11032" width="2.625" style="3" customWidth="1"/>
    <col min="11033" max="11264" width="9" style="3"/>
    <col min="11265" max="11265" width="2" style="3" customWidth="1"/>
    <col min="11266" max="11266" width="5.375" style="3" customWidth="1"/>
    <col min="11267" max="11267" width="4.5" style="3" customWidth="1"/>
    <col min="11268" max="11268" width="11.625" style="3" customWidth="1"/>
    <col min="11269" max="11269" width="1.5" style="3" customWidth="1"/>
    <col min="11270" max="11270" width="5" style="3" customWidth="1"/>
    <col min="11271" max="11271" width="1.375" style="3" customWidth="1"/>
    <col min="11272" max="11272" width="11.625" style="3" customWidth="1"/>
    <col min="11273" max="11273" width="1.5" style="3" customWidth="1"/>
    <col min="11274" max="11274" width="5" style="3" customWidth="1"/>
    <col min="11275" max="11275" width="1.375" style="3" customWidth="1"/>
    <col min="11276" max="11276" width="11.625" style="3" customWidth="1"/>
    <col min="11277" max="11277" width="1.5" style="3" customWidth="1"/>
    <col min="11278" max="11278" width="5" style="3" customWidth="1"/>
    <col min="11279" max="11279" width="1.375" style="3" customWidth="1"/>
    <col min="11280" max="11280" width="11.625" style="3" customWidth="1"/>
    <col min="11281" max="11281" width="1.5" style="3" customWidth="1"/>
    <col min="11282" max="11282" width="5" style="3" customWidth="1"/>
    <col min="11283" max="11283" width="1.375" style="3" customWidth="1"/>
    <col min="11284" max="11284" width="11.625" style="3" customWidth="1"/>
    <col min="11285" max="11285" width="1.5" style="3" customWidth="1"/>
    <col min="11286" max="11286" width="5" style="3" customWidth="1"/>
    <col min="11287" max="11287" width="2.875" style="3" customWidth="1"/>
    <col min="11288" max="11288" width="2.625" style="3" customWidth="1"/>
    <col min="11289" max="11520" width="9" style="3"/>
    <col min="11521" max="11521" width="2" style="3" customWidth="1"/>
    <col min="11522" max="11522" width="5.375" style="3" customWidth="1"/>
    <col min="11523" max="11523" width="4.5" style="3" customWidth="1"/>
    <col min="11524" max="11524" width="11.625" style="3" customWidth="1"/>
    <col min="11525" max="11525" width="1.5" style="3" customWidth="1"/>
    <col min="11526" max="11526" width="5" style="3" customWidth="1"/>
    <col min="11527" max="11527" width="1.375" style="3" customWidth="1"/>
    <col min="11528" max="11528" width="11.625" style="3" customWidth="1"/>
    <col min="11529" max="11529" width="1.5" style="3" customWidth="1"/>
    <col min="11530" max="11530" width="5" style="3" customWidth="1"/>
    <col min="11531" max="11531" width="1.375" style="3" customWidth="1"/>
    <col min="11532" max="11532" width="11.625" style="3" customWidth="1"/>
    <col min="11533" max="11533" width="1.5" style="3" customWidth="1"/>
    <col min="11534" max="11534" width="5" style="3" customWidth="1"/>
    <col min="11535" max="11535" width="1.375" style="3" customWidth="1"/>
    <col min="11536" max="11536" width="11.625" style="3" customWidth="1"/>
    <col min="11537" max="11537" width="1.5" style="3" customWidth="1"/>
    <col min="11538" max="11538" width="5" style="3" customWidth="1"/>
    <col min="11539" max="11539" width="1.375" style="3" customWidth="1"/>
    <col min="11540" max="11540" width="11.625" style="3" customWidth="1"/>
    <col min="11541" max="11541" width="1.5" style="3" customWidth="1"/>
    <col min="11542" max="11542" width="5" style="3" customWidth="1"/>
    <col min="11543" max="11543" width="2.875" style="3" customWidth="1"/>
    <col min="11544" max="11544" width="2.625" style="3" customWidth="1"/>
    <col min="11545" max="11776" width="9" style="3"/>
    <col min="11777" max="11777" width="2" style="3" customWidth="1"/>
    <col min="11778" max="11778" width="5.375" style="3" customWidth="1"/>
    <col min="11779" max="11779" width="4.5" style="3" customWidth="1"/>
    <col min="11780" max="11780" width="11.625" style="3" customWidth="1"/>
    <col min="11781" max="11781" width="1.5" style="3" customWidth="1"/>
    <col min="11782" max="11782" width="5" style="3" customWidth="1"/>
    <col min="11783" max="11783" width="1.375" style="3" customWidth="1"/>
    <col min="11784" max="11784" width="11.625" style="3" customWidth="1"/>
    <col min="11785" max="11785" width="1.5" style="3" customWidth="1"/>
    <col min="11786" max="11786" width="5" style="3" customWidth="1"/>
    <col min="11787" max="11787" width="1.375" style="3" customWidth="1"/>
    <col min="11788" max="11788" width="11.625" style="3" customWidth="1"/>
    <col min="11789" max="11789" width="1.5" style="3" customWidth="1"/>
    <col min="11790" max="11790" width="5" style="3" customWidth="1"/>
    <col min="11791" max="11791" width="1.375" style="3" customWidth="1"/>
    <col min="11792" max="11792" width="11.625" style="3" customWidth="1"/>
    <col min="11793" max="11793" width="1.5" style="3" customWidth="1"/>
    <col min="11794" max="11794" width="5" style="3" customWidth="1"/>
    <col min="11795" max="11795" width="1.375" style="3" customWidth="1"/>
    <col min="11796" max="11796" width="11.625" style="3" customWidth="1"/>
    <col min="11797" max="11797" width="1.5" style="3" customWidth="1"/>
    <col min="11798" max="11798" width="5" style="3" customWidth="1"/>
    <col min="11799" max="11799" width="2.875" style="3" customWidth="1"/>
    <col min="11800" max="11800" width="2.625" style="3" customWidth="1"/>
    <col min="11801" max="12032" width="9" style="3"/>
    <col min="12033" max="12033" width="2" style="3" customWidth="1"/>
    <col min="12034" max="12034" width="5.375" style="3" customWidth="1"/>
    <col min="12035" max="12035" width="4.5" style="3" customWidth="1"/>
    <col min="12036" max="12036" width="11.625" style="3" customWidth="1"/>
    <col min="12037" max="12037" width="1.5" style="3" customWidth="1"/>
    <col min="12038" max="12038" width="5" style="3" customWidth="1"/>
    <col min="12039" max="12039" width="1.375" style="3" customWidth="1"/>
    <col min="12040" max="12040" width="11.625" style="3" customWidth="1"/>
    <col min="12041" max="12041" width="1.5" style="3" customWidth="1"/>
    <col min="12042" max="12042" width="5" style="3" customWidth="1"/>
    <col min="12043" max="12043" width="1.375" style="3" customWidth="1"/>
    <col min="12044" max="12044" width="11.625" style="3" customWidth="1"/>
    <col min="12045" max="12045" width="1.5" style="3" customWidth="1"/>
    <col min="12046" max="12046" width="5" style="3" customWidth="1"/>
    <col min="12047" max="12047" width="1.375" style="3" customWidth="1"/>
    <col min="12048" max="12048" width="11.625" style="3" customWidth="1"/>
    <col min="12049" max="12049" width="1.5" style="3" customWidth="1"/>
    <col min="12050" max="12050" width="5" style="3" customWidth="1"/>
    <col min="12051" max="12051" width="1.375" style="3" customWidth="1"/>
    <col min="12052" max="12052" width="11.625" style="3" customWidth="1"/>
    <col min="12053" max="12053" width="1.5" style="3" customWidth="1"/>
    <col min="12054" max="12054" width="5" style="3" customWidth="1"/>
    <col min="12055" max="12055" width="2.875" style="3" customWidth="1"/>
    <col min="12056" max="12056" width="2.625" style="3" customWidth="1"/>
    <col min="12057" max="12288" width="9" style="3"/>
    <col min="12289" max="12289" width="2" style="3" customWidth="1"/>
    <col min="12290" max="12290" width="5.375" style="3" customWidth="1"/>
    <col min="12291" max="12291" width="4.5" style="3" customWidth="1"/>
    <col min="12292" max="12292" width="11.625" style="3" customWidth="1"/>
    <col min="12293" max="12293" width="1.5" style="3" customWidth="1"/>
    <col min="12294" max="12294" width="5" style="3" customWidth="1"/>
    <col min="12295" max="12295" width="1.375" style="3" customWidth="1"/>
    <col min="12296" max="12296" width="11.625" style="3" customWidth="1"/>
    <col min="12297" max="12297" width="1.5" style="3" customWidth="1"/>
    <col min="12298" max="12298" width="5" style="3" customWidth="1"/>
    <col min="12299" max="12299" width="1.375" style="3" customWidth="1"/>
    <col min="12300" max="12300" width="11.625" style="3" customWidth="1"/>
    <col min="12301" max="12301" width="1.5" style="3" customWidth="1"/>
    <col min="12302" max="12302" width="5" style="3" customWidth="1"/>
    <col min="12303" max="12303" width="1.375" style="3" customWidth="1"/>
    <col min="12304" max="12304" width="11.625" style="3" customWidth="1"/>
    <col min="12305" max="12305" width="1.5" style="3" customWidth="1"/>
    <col min="12306" max="12306" width="5" style="3" customWidth="1"/>
    <col min="12307" max="12307" width="1.375" style="3" customWidth="1"/>
    <col min="12308" max="12308" width="11.625" style="3" customWidth="1"/>
    <col min="12309" max="12309" width="1.5" style="3" customWidth="1"/>
    <col min="12310" max="12310" width="5" style="3" customWidth="1"/>
    <col min="12311" max="12311" width="2.875" style="3" customWidth="1"/>
    <col min="12312" max="12312" width="2.625" style="3" customWidth="1"/>
    <col min="12313" max="12544" width="9" style="3"/>
    <col min="12545" max="12545" width="2" style="3" customWidth="1"/>
    <col min="12546" max="12546" width="5.375" style="3" customWidth="1"/>
    <col min="12547" max="12547" width="4.5" style="3" customWidth="1"/>
    <col min="12548" max="12548" width="11.625" style="3" customWidth="1"/>
    <col min="12549" max="12549" width="1.5" style="3" customWidth="1"/>
    <col min="12550" max="12550" width="5" style="3" customWidth="1"/>
    <col min="12551" max="12551" width="1.375" style="3" customWidth="1"/>
    <col min="12552" max="12552" width="11.625" style="3" customWidth="1"/>
    <col min="12553" max="12553" width="1.5" style="3" customWidth="1"/>
    <col min="12554" max="12554" width="5" style="3" customWidth="1"/>
    <col min="12555" max="12555" width="1.375" style="3" customWidth="1"/>
    <col min="12556" max="12556" width="11.625" style="3" customWidth="1"/>
    <col min="12557" max="12557" width="1.5" style="3" customWidth="1"/>
    <col min="12558" max="12558" width="5" style="3" customWidth="1"/>
    <col min="12559" max="12559" width="1.375" style="3" customWidth="1"/>
    <col min="12560" max="12560" width="11.625" style="3" customWidth="1"/>
    <col min="12561" max="12561" width="1.5" style="3" customWidth="1"/>
    <col min="12562" max="12562" width="5" style="3" customWidth="1"/>
    <col min="12563" max="12563" width="1.375" style="3" customWidth="1"/>
    <col min="12564" max="12564" width="11.625" style="3" customWidth="1"/>
    <col min="12565" max="12565" width="1.5" style="3" customWidth="1"/>
    <col min="12566" max="12566" width="5" style="3" customWidth="1"/>
    <col min="12567" max="12567" width="2.875" style="3" customWidth="1"/>
    <col min="12568" max="12568" width="2.625" style="3" customWidth="1"/>
    <col min="12569" max="12800" width="9" style="3"/>
    <col min="12801" max="12801" width="2" style="3" customWidth="1"/>
    <col min="12802" max="12802" width="5.375" style="3" customWidth="1"/>
    <col min="12803" max="12803" width="4.5" style="3" customWidth="1"/>
    <col min="12804" max="12804" width="11.625" style="3" customWidth="1"/>
    <col min="12805" max="12805" width="1.5" style="3" customWidth="1"/>
    <col min="12806" max="12806" width="5" style="3" customWidth="1"/>
    <col min="12807" max="12807" width="1.375" style="3" customWidth="1"/>
    <col min="12808" max="12808" width="11.625" style="3" customWidth="1"/>
    <col min="12809" max="12809" width="1.5" style="3" customWidth="1"/>
    <col min="12810" max="12810" width="5" style="3" customWidth="1"/>
    <col min="12811" max="12811" width="1.375" style="3" customWidth="1"/>
    <col min="12812" max="12812" width="11.625" style="3" customWidth="1"/>
    <col min="12813" max="12813" width="1.5" style="3" customWidth="1"/>
    <col min="12814" max="12814" width="5" style="3" customWidth="1"/>
    <col min="12815" max="12815" width="1.375" style="3" customWidth="1"/>
    <col min="12816" max="12816" width="11.625" style="3" customWidth="1"/>
    <col min="12817" max="12817" width="1.5" style="3" customWidth="1"/>
    <col min="12818" max="12818" width="5" style="3" customWidth="1"/>
    <col min="12819" max="12819" width="1.375" style="3" customWidth="1"/>
    <col min="12820" max="12820" width="11.625" style="3" customWidth="1"/>
    <col min="12821" max="12821" width="1.5" style="3" customWidth="1"/>
    <col min="12822" max="12822" width="5" style="3" customWidth="1"/>
    <col min="12823" max="12823" width="2.875" style="3" customWidth="1"/>
    <col min="12824" max="12824" width="2.625" style="3" customWidth="1"/>
    <col min="12825" max="13056" width="9" style="3"/>
    <col min="13057" max="13057" width="2" style="3" customWidth="1"/>
    <col min="13058" max="13058" width="5.375" style="3" customWidth="1"/>
    <col min="13059" max="13059" width="4.5" style="3" customWidth="1"/>
    <col min="13060" max="13060" width="11.625" style="3" customWidth="1"/>
    <col min="13061" max="13061" width="1.5" style="3" customWidth="1"/>
    <col min="13062" max="13062" width="5" style="3" customWidth="1"/>
    <col min="13063" max="13063" width="1.375" style="3" customWidth="1"/>
    <col min="13064" max="13064" width="11.625" style="3" customWidth="1"/>
    <col min="13065" max="13065" width="1.5" style="3" customWidth="1"/>
    <col min="13066" max="13066" width="5" style="3" customWidth="1"/>
    <col min="13067" max="13067" width="1.375" style="3" customWidth="1"/>
    <col min="13068" max="13068" width="11.625" style="3" customWidth="1"/>
    <col min="13069" max="13069" width="1.5" style="3" customWidth="1"/>
    <col min="13070" max="13070" width="5" style="3" customWidth="1"/>
    <col min="13071" max="13071" width="1.375" style="3" customWidth="1"/>
    <col min="13072" max="13072" width="11.625" style="3" customWidth="1"/>
    <col min="13073" max="13073" width="1.5" style="3" customWidth="1"/>
    <col min="13074" max="13074" width="5" style="3" customWidth="1"/>
    <col min="13075" max="13075" width="1.375" style="3" customWidth="1"/>
    <col min="13076" max="13076" width="11.625" style="3" customWidth="1"/>
    <col min="13077" max="13077" width="1.5" style="3" customWidth="1"/>
    <col min="13078" max="13078" width="5" style="3" customWidth="1"/>
    <col min="13079" max="13079" width="2.875" style="3" customWidth="1"/>
    <col min="13080" max="13080" width="2.625" style="3" customWidth="1"/>
    <col min="13081" max="13312" width="9" style="3"/>
    <col min="13313" max="13313" width="2" style="3" customWidth="1"/>
    <col min="13314" max="13314" width="5.375" style="3" customWidth="1"/>
    <col min="13315" max="13315" width="4.5" style="3" customWidth="1"/>
    <col min="13316" max="13316" width="11.625" style="3" customWidth="1"/>
    <col min="13317" max="13317" width="1.5" style="3" customWidth="1"/>
    <col min="13318" max="13318" width="5" style="3" customWidth="1"/>
    <col min="13319" max="13319" width="1.375" style="3" customWidth="1"/>
    <col min="13320" max="13320" width="11.625" style="3" customWidth="1"/>
    <col min="13321" max="13321" width="1.5" style="3" customWidth="1"/>
    <col min="13322" max="13322" width="5" style="3" customWidth="1"/>
    <col min="13323" max="13323" width="1.375" style="3" customWidth="1"/>
    <col min="13324" max="13324" width="11.625" style="3" customWidth="1"/>
    <col min="13325" max="13325" width="1.5" style="3" customWidth="1"/>
    <col min="13326" max="13326" width="5" style="3" customWidth="1"/>
    <col min="13327" max="13327" width="1.375" style="3" customWidth="1"/>
    <col min="13328" max="13328" width="11.625" style="3" customWidth="1"/>
    <col min="13329" max="13329" width="1.5" style="3" customWidth="1"/>
    <col min="13330" max="13330" width="5" style="3" customWidth="1"/>
    <col min="13331" max="13331" width="1.375" style="3" customWidth="1"/>
    <col min="13332" max="13332" width="11.625" style="3" customWidth="1"/>
    <col min="13333" max="13333" width="1.5" style="3" customWidth="1"/>
    <col min="13334" max="13334" width="5" style="3" customWidth="1"/>
    <col min="13335" max="13335" width="2.875" style="3" customWidth="1"/>
    <col min="13336" max="13336" width="2.625" style="3" customWidth="1"/>
    <col min="13337" max="13568" width="9" style="3"/>
    <col min="13569" max="13569" width="2" style="3" customWidth="1"/>
    <col min="13570" max="13570" width="5.375" style="3" customWidth="1"/>
    <col min="13571" max="13571" width="4.5" style="3" customWidth="1"/>
    <col min="13572" max="13572" width="11.625" style="3" customWidth="1"/>
    <col min="13573" max="13573" width="1.5" style="3" customWidth="1"/>
    <col min="13574" max="13574" width="5" style="3" customWidth="1"/>
    <col min="13575" max="13575" width="1.375" style="3" customWidth="1"/>
    <col min="13576" max="13576" width="11.625" style="3" customWidth="1"/>
    <col min="13577" max="13577" width="1.5" style="3" customWidth="1"/>
    <col min="13578" max="13578" width="5" style="3" customWidth="1"/>
    <col min="13579" max="13579" width="1.375" style="3" customWidth="1"/>
    <col min="13580" max="13580" width="11.625" style="3" customWidth="1"/>
    <col min="13581" max="13581" width="1.5" style="3" customWidth="1"/>
    <col min="13582" max="13582" width="5" style="3" customWidth="1"/>
    <col min="13583" max="13583" width="1.375" style="3" customWidth="1"/>
    <col min="13584" max="13584" width="11.625" style="3" customWidth="1"/>
    <col min="13585" max="13585" width="1.5" style="3" customWidth="1"/>
    <col min="13586" max="13586" width="5" style="3" customWidth="1"/>
    <col min="13587" max="13587" width="1.375" style="3" customWidth="1"/>
    <col min="13588" max="13588" width="11.625" style="3" customWidth="1"/>
    <col min="13589" max="13589" width="1.5" style="3" customWidth="1"/>
    <col min="13590" max="13590" width="5" style="3" customWidth="1"/>
    <col min="13591" max="13591" width="2.875" style="3" customWidth="1"/>
    <col min="13592" max="13592" width="2.625" style="3" customWidth="1"/>
    <col min="13593" max="13824" width="9" style="3"/>
    <col min="13825" max="13825" width="2" style="3" customWidth="1"/>
    <col min="13826" max="13826" width="5.375" style="3" customWidth="1"/>
    <col min="13827" max="13827" width="4.5" style="3" customWidth="1"/>
    <col min="13828" max="13828" width="11.625" style="3" customWidth="1"/>
    <col min="13829" max="13829" width="1.5" style="3" customWidth="1"/>
    <col min="13830" max="13830" width="5" style="3" customWidth="1"/>
    <col min="13831" max="13831" width="1.375" style="3" customWidth="1"/>
    <col min="13832" max="13832" width="11.625" style="3" customWidth="1"/>
    <col min="13833" max="13833" width="1.5" style="3" customWidth="1"/>
    <col min="13834" max="13834" width="5" style="3" customWidth="1"/>
    <col min="13835" max="13835" width="1.375" style="3" customWidth="1"/>
    <col min="13836" max="13836" width="11.625" style="3" customWidth="1"/>
    <col min="13837" max="13837" width="1.5" style="3" customWidth="1"/>
    <col min="13838" max="13838" width="5" style="3" customWidth="1"/>
    <col min="13839" max="13839" width="1.375" style="3" customWidth="1"/>
    <col min="13840" max="13840" width="11.625" style="3" customWidth="1"/>
    <col min="13841" max="13841" width="1.5" style="3" customWidth="1"/>
    <col min="13842" max="13842" width="5" style="3" customWidth="1"/>
    <col min="13843" max="13843" width="1.375" style="3" customWidth="1"/>
    <col min="13844" max="13844" width="11.625" style="3" customWidth="1"/>
    <col min="13845" max="13845" width="1.5" style="3" customWidth="1"/>
    <col min="13846" max="13846" width="5" style="3" customWidth="1"/>
    <col min="13847" max="13847" width="2.875" style="3" customWidth="1"/>
    <col min="13848" max="13848" width="2.625" style="3" customWidth="1"/>
    <col min="13849" max="14080" width="9" style="3"/>
    <col min="14081" max="14081" width="2" style="3" customWidth="1"/>
    <col min="14082" max="14082" width="5.375" style="3" customWidth="1"/>
    <col min="14083" max="14083" width="4.5" style="3" customWidth="1"/>
    <col min="14084" max="14084" width="11.625" style="3" customWidth="1"/>
    <col min="14085" max="14085" width="1.5" style="3" customWidth="1"/>
    <col min="14086" max="14086" width="5" style="3" customWidth="1"/>
    <col min="14087" max="14087" width="1.375" style="3" customWidth="1"/>
    <col min="14088" max="14088" width="11.625" style="3" customWidth="1"/>
    <col min="14089" max="14089" width="1.5" style="3" customWidth="1"/>
    <col min="14090" max="14090" width="5" style="3" customWidth="1"/>
    <col min="14091" max="14091" width="1.375" style="3" customWidth="1"/>
    <col min="14092" max="14092" width="11.625" style="3" customWidth="1"/>
    <col min="14093" max="14093" width="1.5" style="3" customWidth="1"/>
    <col min="14094" max="14094" width="5" style="3" customWidth="1"/>
    <col min="14095" max="14095" width="1.375" style="3" customWidth="1"/>
    <col min="14096" max="14096" width="11.625" style="3" customWidth="1"/>
    <col min="14097" max="14097" width="1.5" style="3" customWidth="1"/>
    <col min="14098" max="14098" width="5" style="3" customWidth="1"/>
    <col min="14099" max="14099" width="1.375" style="3" customWidth="1"/>
    <col min="14100" max="14100" width="11.625" style="3" customWidth="1"/>
    <col min="14101" max="14101" width="1.5" style="3" customWidth="1"/>
    <col min="14102" max="14102" width="5" style="3" customWidth="1"/>
    <col min="14103" max="14103" width="2.875" style="3" customWidth="1"/>
    <col min="14104" max="14104" width="2.625" style="3" customWidth="1"/>
    <col min="14105" max="14336" width="9" style="3"/>
    <col min="14337" max="14337" width="2" style="3" customWidth="1"/>
    <col min="14338" max="14338" width="5.375" style="3" customWidth="1"/>
    <col min="14339" max="14339" width="4.5" style="3" customWidth="1"/>
    <col min="14340" max="14340" width="11.625" style="3" customWidth="1"/>
    <col min="14341" max="14341" width="1.5" style="3" customWidth="1"/>
    <col min="14342" max="14342" width="5" style="3" customWidth="1"/>
    <col min="14343" max="14343" width="1.375" style="3" customWidth="1"/>
    <col min="14344" max="14344" width="11.625" style="3" customWidth="1"/>
    <col min="14345" max="14345" width="1.5" style="3" customWidth="1"/>
    <col min="14346" max="14346" width="5" style="3" customWidth="1"/>
    <col min="14347" max="14347" width="1.375" style="3" customWidth="1"/>
    <col min="14348" max="14348" width="11.625" style="3" customWidth="1"/>
    <col min="14349" max="14349" width="1.5" style="3" customWidth="1"/>
    <col min="14350" max="14350" width="5" style="3" customWidth="1"/>
    <col min="14351" max="14351" width="1.375" style="3" customWidth="1"/>
    <col min="14352" max="14352" width="11.625" style="3" customWidth="1"/>
    <col min="14353" max="14353" width="1.5" style="3" customWidth="1"/>
    <col min="14354" max="14354" width="5" style="3" customWidth="1"/>
    <col min="14355" max="14355" width="1.375" style="3" customWidth="1"/>
    <col min="14356" max="14356" width="11.625" style="3" customWidth="1"/>
    <col min="14357" max="14357" width="1.5" style="3" customWidth="1"/>
    <col min="14358" max="14358" width="5" style="3" customWidth="1"/>
    <col min="14359" max="14359" width="2.875" style="3" customWidth="1"/>
    <col min="14360" max="14360" width="2.625" style="3" customWidth="1"/>
    <col min="14361" max="14592" width="9" style="3"/>
    <col min="14593" max="14593" width="2" style="3" customWidth="1"/>
    <col min="14594" max="14594" width="5.375" style="3" customWidth="1"/>
    <col min="14595" max="14595" width="4.5" style="3" customWidth="1"/>
    <col min="14596" max="14596" width="11.625" style="3" customWidth="1"/>
    <col min="14597" max="14597" width="1.5" style="3" customWidth="1"/>
    <col min="14598" max="14598" width="5" style="3" customWidth="1"/>
    <col min="14599" max="14599" width="1.375" style="3" customWidth="1"/>
    <col min="14600" max="14600" width="11.625" style="3" customWidth="1"/>
    <col min="14601" max="14601" width="1.5" style="3" customWidth="1"/>
    <col min="14602" max="14602" width="5" style="3" customWidth="1"/>
    <col min="14603" max="14603" width="1.375" style="3" customWidth="1"/>
    <col min="14604" max="14604" width="11.625" style="3" customWidth="1"/>
    <col min="14605" max="14605" width="1.5" style="3" customWidth="1"/>
    <col min="14606" max="14606" width="5" style="3" customWidth="1"/>
    <col min="14607" max="14607" width="1.375" style="3" customWidth="1"/>
    <col min="14608" max="14608" width="11.625" style="3" customWidth="1"/>
    <col min="14609" max="14609" width="1.5" style="3" customWidth="1"/>
    <col min="14610" max="14610" width="5" style="3" customWidth="1"/>
    <col min="14611" max="14611" width="1.375" style="3" customWidth="1"/>
    <col min="14612" max="14612" width="11.625" style="3" customWidth="1"/>
    <col min="14613" max="14613" width="1.5" style="3" customWidth="1"/>
    <col min="14614" max="14614" width="5" style="3" customWidth="1"/>
    <col min="14615" max="14615" width="2.875" style="3" customWidth="1"/>
    <col min="14616" max="14616" width="2.625" style="3" customWidth="1"/>
    <col min="14617" max="14848" width="9" style="3"/>
    <col min="14849" max="14849" width="2" style="3" customWidth="1"/>
    <col min="14850" max="14850" width="5.375" style="3" customWidth="1"/>
    <col min="14851" max="14851" width="4.5" style="3" customWidth="1"/>
    <col min="14852" max="14852" width="11.625" style="3" customWidth="1"/>
    <col min="14853" max="14853" width="1.5" style="3" customWidth="1"/>
    <col min="14854" max="14854" width="5" style="3" customWidth="1"/>
    <col min="14855" max="14855" width="1.375" style="3" customWidth="1"/>
    <col min="14856" max="14856" width="11.625" style="3" customWidth="1"/>
    <col min="14857" max="14857" width="1.5" style="3" customWidth="1"/>
    <col min="14858" max="14858" width="5" style="3" customWidth="1"/>
    <col min="14859" max="14859" width="1.375" style="3" customWidth="1"/>
    <col min="14860" max="14860" width="11.625" style="3" customWidth="1"/>
    <col min="14861" max="14861" width="1.5" style="3" customWidth="1"/>
    <col min="14862" max="14862" width="5" style="3" customWidth="1"/>
    <col min="14863" max="14863" width="1.375" style="3" customWidth="1"/>
    <col min="14864" max="14864" width="11.625" style="3" customWidth="1"/>
    <col min="14865" max="14865" width="1.5" style="3" customWidth="1"/>
    <col min="14866" max="14866" width="5" style="3" customWidth="1"/>
    <col min="14867" max="14867" width="1.375" style="3" customWidth="1"/>
    <col min="14868" max="14868" width="11.625" style="3" customWidth="1"/>
    <col min="14869" max="14869" width="1.5" style="3" customWidth="1"/>
    <col min="14870" max="14870" width="5" style="3" customWidth="1"/>
    <col min="14871" max="14871" width="2.875" style="3" customWidth="1"/>
    <col min="14872" max="14872" width="2.625" style="3" customWidth="1"/>
    <col min="14873" max="15104" width="9" style="3"/>
    <col min="15105" max="15105" width="2" style="3" customWidth="1"/>
    <col min="15106" max="15106" width="5.375" style="3" customWidth="1"/>
    <col min="15107" max="15107" width="4.5" style="3" customWidth="1"/>
    <col min="15108" max="15108" width="11.625" style="3" customWidth="1"/>
    <col min="15109" max="15109" width="1.5" style="3" customWidth="1"/>
    <col min="15110" max="15110" width="5" style="3" customWidth="1"/>
    <col min="15111" max="15111" width="1.375" style="3" customWidth="1"/>
    <col min="15112" max="15112" width="11.625" style="3" customWidth="1"/>
    <col min="15113" max="15113" width="1.5" style="3" customWidth="1"/>
    <col min="15114" max="15114" width="5" style="3" customWidth="1"/>
    <col min="15115" max="15115" width="1.375" style="3" customWidth="1"/>
    <col min="15116" max="15116" width="11.625" style="3" customWidth="1"/>
    <col min="15117" max="15117" width="1.5" style="3" customWidth="1"/>
    <col min="15118" max="15118" width="5" style="3" customWidth="1"/>
    <col min="15119" max="15119" width="1.375" style="3" customWidth="1"/>
    <col min="15120" max="15120" width="11.625" style="3" customWidth="1"/>
    <col min="15121" max="15121" width="1.5" style="3" customWidth="1"/>
    <col min="15122" max="15122" width="5" style="3" customWidth="1"/>
    <col min="15123" max="15123" width="1.375" style="3" customWidth="1"/>
    <col min="15124" max="15124" width="11.625" style="3" customWidth="1"/>
    <col min="15125" max="15125" width="1.5" style="3" customWidth="1"/>
    <col min="15126" max="15126" width="5" style="3" customWidth="1"/>
    <col min="15127" max="15127" width="2.875" style="3" customWidth="1"/>
    <col min="15128" max="15128" width="2.625" style="3" customWidth="1"/>
    <col min="15129" max="15360" width="9" style="3"/>
    <col min="15361" max="15361" width="2" style="3" customWidth="1"/>
    <col min="15362" max="15362" width="5.375" style="3" customWidth="1"/>
    <col min="15363" max="15363" width="4.5" style="3" customWidth="1"/>
    <col min="15364" max="15364" width="11.625" style="3" customWidth="1"/>
    <col min="15365" max="15365" width="1.5" style="3" customWidth="1"/>
    <col min="15366" max="15366" width="5" style="3" customWidth="1"/>
    <col min="15367" max="15367" width="1.375" style="3" customWidth="1"/>
    <col min="15368" max="15368" width="11.625" style="3" customWidth="1"/>
    <col min="15369" max="15369" width="1.5" style="3" customWidth="1"/>
    <col min="15370" max="15370" width="5" style="3" customWidth="1"/>
    <col min="15371" max="15371" width="1.375" style="3" customWidth="1"/>
    <col min="15372" max="15372" width="11.625" style="3" customWidth="1"/>
    <col min="15373" max="15373" width="1.5" style="3" customWidth="1"/>
    <col min="15374" max="15374" width="5" style="3" customWidth="1"/>
    <col min="15375" max="15375" width="1.375" style="3" customWidth="1"/>
    <col min="15376" max="15376" width="11.625" style="3" customWidth="1"/>
    <col min="15377" max="15377" width="1.5" style="3" customWidth="1"/>
    <col min="15378" max="15378" width="5" style="3" customWidth="1"/>
    <col min="15379" max="15379" width="1.375" style="3" customWidth="1"/>
    <col min="15380" max="15380" width="11.625" style="3" customWidth="1"/>
    <col min="15381" max="15381" width="1.5" style="3" customWidth="1"/>
    <col min="15382" max="15382" width="5" style="3" customWidth="1"/>
    <col min="15383" max="15383" width="2.875" style="3" customWidth="1"/>
    <col min="15384" max="15384" width="2.625" style="3" customWidth="1"/>
    <col min="15385" max="15616" width="9" style="3"/>
    <col min="15617" max="15617" width="2" style="3" customWidth="1"/>
    <col min="15618" max="15618" width="5.375" style="3" customWidth="1"/>
    <col min="15619" max="15619" width="4.5" style="3" customWidth="1"/>
    <col min="15620" max="15620" width="11.625" style="3" customWidth="1"/>
    <col min="15621" max="15621" width="1.5" style="3" customWidth="1"/>
    <col min="15622" max="15622" width="5" style="3" customWidth="1"/>
    <col min="15623" max="15623" width="1.375" style="3" customWidth="1"/>
    <col min="15624" max="15624" width="11.625" style="3" customWidth="1"/>
    <col min="15625" max="15625" width="1.5" style="3" customWidth="1"/>
    <col min="15626" max="15626" width="5" style="3" customWidth="1"/>
    <col min="15627" max="15627" width="1.375" style="3" customWidth="1"/>
    <col min="15628" max="15628" width="11.625" style="3" customWidth="1"/>
    <col min="15629" max="15629" width="1.5" style="3" customWidth="1"/>
    <col min="15630" max="15630" width="5" style="3" customWidth="1"/>
    <col min="15631" max="15631" width="1.375" style="3" customWidth="1"/>
    <col min="15632" max="15632" width="11.625" style="3" customWidth="1"/>
    <col min="15633" max="15633" width="1.5" style="3" customWidth="1"/>
    <col min="15634" max="15634" width="5" style="3" customWidth="1"/>
    <col min="15635" max="15635" width="1.375" style="3" customWidth="1"/>
    <col min="15636" max="15636" width="11.625" style="3" customWidth="1"/>
    <col min="15637" max="15637" width="1.5" style="3" customWidth="1"/>
    <col min="15638" max="15638" width="5" style="3" customWidth="1"/>
    <col min="15639" max="15639" width="2.875" style="3" customWidth="1"/>
    <col min="15640" max="15640" width="2.625" style="3" customWidth="1"/>
    <col min="15641" max="15872" width="9" style="3"/>
    <col min="15873" max="15873" width="2" style="3" customWidth="1"/>
    <col min="15874" max="15874" width="5.375" style="3" customWidth="1"/>
    <col min="15875" max="15875" width="4.5" style="3" customWidth="1"/>
    <col min="15876" max="15876" width="11.625" style="3" customWidth="1"/>
    <col min="15877" max="15877" width="1.5" style="3" customWidth="1"/>
    <col min="15878" max="15878" width="5" style="3" customWidth="1"/>
    <col min="15879" max="15879" width="1.375" style="3" customWidth="1"/>
    <col min="15880" max="15880" width="11.625" style="3" customWidth="1"/>
    <col min="15881" max="15881" width="1.5" style="3" customWidth="1"/>
    <col min="15882" max="15882" width="5" style="3" customWidth="1"/>
    <col min="15883" max="15883" width="1.375" style="3" customWidth="1"/>
    <col min="15884" max="15884" width="11.625" style="3" customWidth="1"/>
    <col min="15885" max="15885" width="1.5" style="3" customWidth="1"/>
    <col min="15886" max="15886" width="5" style="3" customWidth="1"/>
    <col min="15887" max="15887" width="1.375" style="3" customWidth="1"/>
    <col min="15888" max="15888" width="11.625" style="3" customWidth="1"/>
    <col min="15889" max="15889" width="1.5" style="3" customWidth="1"/>
    <col min="15890" max="15890" width="5" style="3" customWidth="1"/>
    <col min="15891" max="15891" width="1.375" style="3" customWidth="1"/>
    <col min="15892" max="15892" width="11.625" style="3" customWidth="1"/>
    <col min="15893" max="15893" width="1.5" style="3" customWidth="1"/>
    <col min="15894" max="15894" width="5" style="3" customWidth="1"/>
    <col min="15895" max="15895" width="2.875" style="3" customWidth="1"/>
    <col min="15896" max="15896" width="2.625" style="3" customWidth="1"/>
    <col min="15897" max="16128" width="9" style="3"/>
    <col min="16129" max="16129" width="2" style="3" customWidth="1"/>
    <col min="16130" max="16130" width="5.375" style="3" customWidth="1"/>
    <col min="16131" max="16131" width="4.5" style="3" customWidth="1"/>
    <col min="16132" max="16132" width="11.625" style="3" customWidth="1"/>
    <col min="16133" max="16133" width="1.5" style="3" customWidth="1"/>
    <col min="16134" max="16134" width="5" style="3" customWidth="1"/>
    <col min="16135" max="16135" width="1.375" style="3" customWidth="1"/>
    <col min="16136" max="16136" width="11.625" style="3" customWidth="1"/>
    <col min="16137" max="16137" width="1.5" style="3" customWidth="1"/>
    <col min="16138" max="16138" width="5" style="3" customWidth="1"/>
    <col min="16139" max="16139" width="1.375" style="3" customWidth="1"/>
    <col min="16140" max="16140" width="11.625" style="3" customWidth="1"/>
    <col min="16141" max="16141" width="1.5" style="3" customWidth="1"/>
    <col min="16142" max="16142" width="5" style="3" customWidth="1"/>
    <col min="16143" max="16143" width="1.375" style="3" customWidth="1"/>
    <col min="16144" max="16144" width="11.625" style="3" customWidth="1"/>
    <col min="16145" max="16145" width="1.5" style="3" customWidth="1"/>
    <col min="16146" max="16146" width="5" style="3" customWidth="1"/>
    <col min="16147" max="16147" width="1.375" style="3" customWidth="1"/>
    <col min="16148" max="16148" width="11.625" style="3" customWidth="1"/>
    <col min="16149" max="16149" width="1.5" style="3" customWidth="1"/>
    <col min="16150" max="16150" width="5" style="3" customWidth="1"/>
    <col min="16151" max="16151" width="2.875" style="3" customWidth="1"/>
    <col min="16152" max="16152" width="2.625" style="3" customWidth="1"/>
    <col min="16153" max="16384" width="9" style="3"/>
  </cols>
  <sheetData>
    <row r="2" spans="2:23" s="1027" customFormat="1" ht="15">
      <c r="B2" s="1047" t="s">
        <v>254</v>
      </c>
    </row>
    <row r="3" spans="2:23" s="1027" customFormat="1" ht="13.5">
      <c r="D3" s="1598"/>
      <c r="E3" s="1598"/>
      <c r="F3" s="1598"/>
      <c r="G3" s="1598"/>
      <c r="H3" s="1598"/>
      <c r="I3" s="1598"/>
      <c r="J3" s="1598"/>
      <c r="K3" s="1598"/>
      <c r="L3" s="1598"/>
      <c r="M3" s="1598"/>
      <c r="N3" s="1598"/>
      <c r="O3" s="1598"/>
      <c r="P3" s="1598"/>
      <c r="Q3" s="1598"/>
      <c r="R3" s="1598"/>
      <c r="S3" s="1598"/>
      <c r="T3" s="1598" t="s">
        <v>531</v>
      </c>
      <c r="U3" s="1598"/>
      <c r="V3" s="1598"/>
      <c r="W3" s="1598"/>
    </row>
    <row r="4" spans="2:23" s="1027" customFormat="1" ht="3.75" customHeight="1" thickBot="1"/>
    <row r="5" spans="2:23">
      <c r="B5" s="1048"/>
      <c r="C5" s="1049" t="s">
        <v>223</v>
      </c>
      <c r="D5" s="1050"/>
      <c r="E5" s="1029"/>
      <c r="F5" s="1029"/>
      <c r="G5" s="1029"/>
      <c r="H5" s="1050"/>
      <c r="I5" s="1029"/>
      <c r="J5" s="1029"/>
      <c r="K5" s="1029"/>
      <c r="L5" s="1050"/>
      <c r="M5" s="1029"/>
      <c r="N5" s="1029"/>
      <c r="O5" s="1029"/>
      <c r="P5" s="1050"/>
      <c r="Q5" s="1029"/>
      <c r="R5" s="1029"/>
      <c r="S5" s="1051"/>
      <c r="T5" s="1050"/>
      <c r="U5" s="1029"/>
      <c r="V5" s="1029"/>
      <c r="W5" s="1052"/>
    </row>
    <row r="6" spans="2:23">
      <c r="B6" s="1053"/>
      <c r="C6" s="1045" t="s">
        <v>225</v>
      </c>
      <c r="D6" s="1036"/>
      <c r="H6" s="1036"/>
      <c r="L6" s="1036"/>
      <c r="P6" s="1036"/>
      <c r="S6" s="1054"/>
      <c r="T6" s="1036"/>
      <c r="W6" s="1043"/>
    </row>
    <row r="7" spans="2:23" ht="9" customHeight="1">
      <c r="B7" s="1053"/>
      <c r="D7" s="1033"/>
      <c r="E7" s="1055"/>
      <c r="F7" s="1056" t="s">
        <v>255</v>
      </c>
      <c r="G7" s="1038"/>
      <c r="H7" s="1033"/>
      <c r="I7" s="1055"/>
      <c r="J7" s="1056" t="s">
        <v>255</v>
      </c>
      <c r="K7" s="1038"/>
      <c r="L7" s="1033"/>
      <c r="M7" s="1055"/>
      <c r="N7" s="1056" t="s">
        <v>255</v>
      </c>
      <c r="O7" s="1038"/>
      <c r="P7" s="1033"/>
      <c r="Q7" s="1055"/>
      <c r="R7" s="1056" t="s">
        <v>255</v>
      </c>
      <c r="S7" s="1057"/>
      <c r="T7" s="1033"/>
      <c r="U7" s="1055"/>
      <c r="V7" s="1056" t="s">
        <v>255</v>
      </c>
      <c r="W7" s="1040"/>
    </row>
    <row r="8" spans="2:23" ht="12.75" customHeight="1">
      <c r="B8" s="1053"/>
      <c r="D8" s="1025">
        <v>26</v>
      </c>
      <c r="E8" s="1036"/>
      <c r="F8" s="1045" t="s">
        <v>187</v>
      </c>
      <c r="H8" s="1025">
        <v>27</v>
      </c>
      <c r="I8" s="1036"/>
      <c r="J8" s="1045" t="s">
        <v>187</v>
      </c>
      <c r="L8" s="1025">
        <v>28</v>
      </c>
      <c r="M8" s="1036"/>
      <c r="N8" s="1045" t="s">
        <v>187</v>
      </c>
      <c r="P8" s="1025">
        <v>29</v>
      </c>
      <c r="Q8" s="1036"/>
      <c r="R8" s="1045" t="s">
        <v>187</v>
      </c>
      <c r="S8" s="1054"/>
      <c r="T8" s="1025">
        <v>30</v>
      </c>
      <c r="U8" s="1036"/>
      <c r="V8" s="1045" t="s">
        <v>187</v>
      </c>
      <c r="W8" s="1043"/>
    </row>
    <row r="9" spans="2:23" ht="10.5" customHeight="1">
      <c r="B9" s="1053"/>
      <c r="D9" s="1036"/>
      <c r="E9" s="1036"/>
      <c r="F9" s="1045" t="s">
        <v>27</v>
      </c>
      <c r="H9" s="1036"/>
      <c r="I9" s="1036"/>
      <c r="J9" s="1045" t="s">
        <v>27</v>
      </c>
      <c r="L9" s="1036"/>
      <c r="M9" s="1036"/>
      <c r="N9" s="1045" t="s">
        <v>27</v>
      </c>
      <c r="P9" s="1036"/>
      <c r="Q9" s="1036"/>
      <c r="R9" s="1045" t="s">
        <v>27</v>
      </c>
      <c r="S9" s="1054"/>
      <c r="T9" s="1036"/>
      <c r="U9" s="1036"/>
      <c r="V9" s="1045" t="s">
        <v>27</v>
      </c>
      <c r="W9" s="1043"/>
    </row>
    <row r="10" spans="2:23" ht="10.5" customHeight="1">
      <c r="B10" s="1053"/>
      <c r="C10" s="1599" t="s">
        <v>224</v>
      </c>
      <c r="D10" s="1036"/>
      <c r="E10" s="1036"/>
      <c r="F10" s="1045" t="s">
        <v>256</v>
      </c>
      <c r="H10" s="1036"/>
      <c r="I10" s="1036"/>
      <c r="J10" s="1045" t="s">
        <v>256</v>
      </c>
      <c r="L10" s="1036"/>
      <c r="M10" s="1036"/>
      <c r="N10" s="1045" t="s">
        <v>256</v>
      </c>
      <c r="P10" s="1036"/>
      <c r="Q10" s="1036"/>
      <c r="R10" s="1045" t="s">
        <v>256</v>
      </c>
      <c r="S10" s="1054"/>
      <c r="T10" s="1036"/>
      <c r="U10" s="1036"/>
      <c r="V10" s="1045" t="s">
        <v>256</v>
      </c>
      <c r="W10" s="1043"/>
    </row>
    <row r="11" spans="2:23" s="1058" customFormat="1" ht="9" customHeight="1">
      <c r="B11" s="1059"/>
      <c r="C11" s="1599"/>
      <c r="D11" s="1060"/>
      <c r="E11" s="1060"/>
      <c r="F11" s="1061" t="s">
        <v>528</v>
      </c>
      <c r="H11" s="1060"/>
      <c r="I11" s="1060"/>
      <c r="J11" s="1061" t="s">
        <v>528</v>
      </c>
      <c r="L11" s="1060"/>
      <c r="M11" s="1060"/>
      <c r="N11" s="1061" t="s">
        <v>528</v>
      </c>
      <c r="P11" s="1060"/>
      <c r="Q11" s="1060"/>
      <c r="R11" s="1061" t="s">
        <v>528</v>
      </c>
      <c r="S11" s="1062"/>
      <c r="T11" s="1060"/>
      <c r="U11" s="1060"/>
      <c r="V11" s="1061" t="s">
        <v>528</v>
      </c>
      <c r="W11" s="1063"/>
    </row>
    <row r="12" spans="2:23" ht="12" customHeight="1">
      <c r="B12" s="1064" t="s">
        <v>75</v>
      </c>
      <c r="C12" s="1479" t="s">
        <v>226</v>
      </c>
      <c r="D12" s="1036"/>
      <c r="E12" s="1036"/>
      <c r="F12" s="1045" t="s">
        <v>211</v>
      </c>
      <c r="H12" s="1036"/>
      <c r="I12" s="1036"/>
      <c r="J12" s="1045" t="s">
        <v>211</v>
      </c>
      <c r="L12" s="1036"/>
      <c r="M12" s="1036"/>
      <c r="N12" s="1045" t="s">
        <v>211</v>
      </c>
      <c r="P12" s="1036"/>
      <c r="Q12" s="1036"/>
      <c r="R12" s="1045" t="s">
        <v>211</v>
      </c>
      <c r="S12" s="1054"/>
      <c r="T12" s="1036"/>
      <c r="U12" s="1036"/>
      <c r="V12" s="1045" t="s">
        <v>211</v>
      </c>
      <c r="W12" s="1043"/>
    </row>
    <row r="13" spans="2:23" ht="12" customHeight="1">
      <c r="B13" s="1064" t="s">
        <v>82</v>
      </c>
      <c r="C13" s="1479"/>
      <c r="D13" s="1036"/>
      <c r="E13" s="1065"/>
      <c r="F13" s="1066" t="s">
        <v>241</v>
      </c>
      <c r="G13" s="1067"/>
      <c r="H13" s="1036"/>
      <c r="I13" s="1065"/>
      <c r="J13" s="1066" t="s">
        <v>241</v>
      </c>
      <c r="K13" s="1067"/>
      <c r="L13" s="1036"/>
      <c r="M13" s="1065"/>
      <c r="N13" s="1066" t="s">
        <v>241</v>
      </c>
      <c r="O13" s="1067"/>
      <c r="P13" s="1036"/>
      <c r="Q13" s="1065"/>
      <c r="R13" s="1066" t="s">
        <v>241</v>
      </c>
      <c r="S13" s="1068"/>
      <c r="T13" s="1036"/>
      <c r="U13" s="1065"/>
      <c r="V13" s="1066" t="s">
        <v>241</v>
      </c>
      <c r="W13" s="1069"/>
    </row>
    <row r="14" spans="2:23" ht="15" customHeight="1">
      <c r="B14" s="1070"/>
      <c r="C14" s="1570" t="s">
        <v>20</v>
      </c>
      <c r="D14" s="1597">
        <v>37617</v>
      </c>
      <c r="E14" s="1071" t="s">
        <v>255</v>
      </c>
      <c r="F14" s="232">
        <f>ROUND(D14/D18*100,1)</f>
        <v>57.2</v>
      </c>
      <c r="G14" s="1071" t="s">
        <v>510</v>
      </c>
      <c r="H14" s="1597">
        <v>38185</v>
      </c>
      <c r="I14" s="1071" t="s">
        <v>255</v>
      </c>
      <c r="J14" s="232">
        <f>ROUND(H14/H18*100,1)</f>
        <v>57.3</v>
      </c>
      <c r="K14" s="1071" t="s">
        <v>510</v>
      </c>
      <c r="L14" s="1597">
        <v>39109</v>
      </c>
      <c r="M14" s="1071" t="s">
        <v>255</v>
      </c>
      <c r="N14" s="232">
        <f>ROUND(L14/L18*100,1)</f>
        <v>58.1</v>
      </c>
      <c r="O14" s="1071" t="s">
        <v>510</v>
      </c>
      <c r="P14" s="1597">
        <v>37944</v>
      </c>
      <c r="Q14" s="1071" t="s">
        <v>255</v>
      </c>
      <c r="R14" s="232">
        <f>ROUND(P14/P18*100,1)</f>
        <v>58.7</v>
      </c>
      <c r="S14" s="1072" t="s">
        <v>510</v>
      </c>
      <c r="T14" s="1597">
        <v>35634</v>
      </c>
      <c r="U14" s="1071" t="s">
        <v>255</v>
      </c>
      <c r="V14" s="232">
        <f>ROUND(T14/T18*100,1)</f>
        <v>58.7</v>
      </c>
      <c r="W14" s="1073" t="s">
        <v>510</v>
      </c>
    </row>
    <row r="15" spans="2:23" ht="15" customHeight="1">
      <c r="B15" s="1074" t="s">
        <v>87</v>
      </c>
      <c r="C15" s="1471"/>
      <c r="D15" s="1596"/>
      <c r="E15" s="1075"/>
      <c r="F15" s="233">
        <v>100</v>
      </c>
      <c r="G15" s="1075"/>
      <c r="H15" s="1588"/>
      <c r="I15" s="1075"/>
      <c r="J15" s="233">
        <f>ROUND(H14/D14*100,1)</f>
        <v>101.5</v>
      </c>
      <c r="K15" s="1075">
        <v>39221</v>
      </c>
      <c r="L15" s="1588"/>
      <c r="M15" s="1075"/>
      <c r="N15" s="233">
        <f>ROUND(L14/D14*100,1)</f>
        <v>104</v>
      </c>
      <c r="O15" s="1075"/>
      <c r="P15" s="1588"/>
      <c r="Q15" s="1075"/>
      <c r="R15" s="233">
        <f>ROUND(P14/D14*100,1)</f>
        <v>100.9</v>
      </c>
      <c r="S15" s="1076"/>
      <c r="T15" s="1588"/>
      <c r="U15" s="1075"/>
      <c r="V15" s="233">
        <f>ROUND(T14/D14*100,1)</f>
        <v>94.7</v>
      </c>
      <c r="W15" s="1077"/>
    </row>
    <row r="16" spans="2:23" ht="15" customHeight="1">
      <c r="B16" s="1074"/>
      <c r="C16" s="1420" t="s">
        <v>257</v>
      </c>
      <c r="D16" s="1595">
        <v>28157</v>
      </c>
      <c r="E16" s="1078" t="s">
        <v>255</v>
      </c>
      <c r="F16" s="234">
        <f>SUM(F18-F14)</f>
        <v>42.8</v>
      </c>
      <c r="G16" s="1078" t="s">
        <v>510</v>
      </c>
      <c r="H16" s="1595">
        <v>28446</v>
      </c>
      <c r="I16" s="1078" t="s">
        <v>255</v>
      </c>
      <c r="J16" s="234">
        <f>SUM(J18-J14)</f>
        <v>42.7</v>
      </c>
      <c r="K16" s="1078" t="s">
        <v>510</v>
      </c>
      <c r="L16" s="1595">
        <v>28216</v>
      </c>
      <c r="M16" s="1078" t="s">
        <v>255</v>
      </c>
      <c r="N16" s="234">
        <f>SUM(N18-N14)</f>
        <v>41.9</v>
      </c>
      <c r="O16" s="1078" t="s">
        <v>510</v>
      </c>
      <c r="P16" s="1595">
        <v>26686</v>
      </c>
      <c r="Q16" s="1078" t="s">
        <v>255</v>
      </c>
      <c r="R16" s="234">
        <f>SUM(R18-R14)</f>
        <v>41.3</v>
      </c>
      <c r="S16" s="1079" t="s">
        <v>510</v>
      </c>
      <c r="T16" s="1595">
        <v>25070</v>
      </c>
      <c r="U16" s="1078" t="s">
        <v>255</v>
      </c>
      <c r="V16" s="234">
        <f>SUM(V18-V14)</f>
        <v>41.3</v>
      </c>
      <c r="W16" s="1080" t="s">
        <v>510</v>
      </c>
    </row>
    <row r="17" spans="2:23" ht="15" customHeight="1">
      <c r="B17" s="1074"/>
      <c r="C17" s="1585"/>
      <c r="D17" s="1596"/>
      <c r="E17" s="1081"/>
      <c r="F17" s="235">
        <v>100</v>
      </c>
      <c r="G17" s="1081"/>
      <c r="H17" s="1596"/>
      <c r="I17" s="1082"/>
      <c r="J17" s="235">
        <f>ROUND(H16/D16*100,1)</f>
        <v>101</v>
      </c>
      <c r="K17" s="1083"/>
      <c r="L17" s="1596"/>
      <c r="M17" s="1081"/>
      <c r="N17" s="235">
        <f>ROUND(L16/D16*100,1)</f>
        <v>100.2</v>
      </c>
      <c r="O17" s="1081"/>
      <c r="P17" s="1596"/>
      <c r="Q17" s="1081"/>
      <c r="R17" s="235">
        <f>ROUND(P16/D16*100,1)</f>
        <v>94.8</v>
      </c>
      <c r="S17" s="1083"/>
      <c r="T17" s="1596"/>
      <c r="U17" s="1081"/>
      <c r="V17" s="235">
        <f>ROUND(T16/D16*100,1)</f>
        <v>89</v>
      </c>
      <c r="W17" s="1084"/>
    </row>
    <row r="18" spans="2:23" ht="15" customHeight="1">
      <c r="B18" s="1074" t="s">
        <v>92</v>
      </c>
      <c r="C18" s="1471" t="s">
        <v>25</v>
      </c>
      <c r="D18" s="1595">
        <f>SUM(D14:D17)</f>
        <v>65774</v>
      </c>
      <c r="E18" s="1075" t="s">
        <v>255</v>
      </c>
      <c r="F18" s="233">
        <v>100</v>
      </c>
      <c r="G18" s="1075" t="s">
        <v>510</v>
      </c>
      <c r="H18" s="1588">
        <f>SUM(H14:H17)</f>
        <v>66631</v>
      </c>
      <c r="I18" s="1075" t="s">
        <v>255</v>
      </c>
      <c r="J18" s="233">
        <v>100</v>
      </c>
      <c r="K18" s="1075" t="s">
        <v>510</v>
      </c>
      <c r="L18" s="1588">
        <f>SUM(L14:L17)</f>
        <v>67325</v>
      </c>
      <c r="M18" s="1075" t="s">
        <v>255</v>
      </c>
      <c r="N18" s="233">
        <v>100</v>
      </c>
      <c r="O18" s="1075" t="s">
        <v>510</v>
      </c>
      <c r="P18" s="1588">
        <f>SUM(P14:P17)</f>
        <v>64630</v>
      </c>
      <c r="Q18" s="1075" t="s">
        <v>255</v>
      </c>
      <c r="R18" s="233">
        <v>100</v>
      </c>
      <c r="S18" s="1076" t="s">
        <v>510</v>
      </c>
      <c r="T18" s="1588">
        <f>SUM(T14:T17)</f>
        <v>60704</v>
      </c>
      <c r="U18" s="1075" t="s">
        <v>255</v>
      </c>
      <c r="V18" s="233">
        <v>100</v>
      </c>
      <c r="W18" s="1077" t="s">
        <v>510</v>
      </c>
    </row>
    <row r="19" spans="2:23" ht="15" customHeight="1">
      <c r="B19" s="1085"/>
      <c r="C19" s="1434"/>
      <c r="D19" s="1589"/>
      <c r="E19" s="1086"/>
      <c r="F19" s="236">
        <v>100</v>
      </c>
      <c r="G19" s="1086"/>
      <c r="H19" s="1589"/>
      <c r="I19" s="1086"/>
      <c r="J19" s="236">
        <f>ROUND(H18/D18*100,1)</f>
        <v>101.3</v>
      </c>
      <c r="K19" s="1086"/>
      <c r="L19" s="1589"/>
      <c r="M19" s="1086"/>
      <c r="N19" s="236">
        <f>ROUND(L18/D18*100,1)</f>
        <v>102.4</v>
      </c>
      <c r="O19" s="1086"/>
      <c r="P19" s="1589"/>
      <c r="Q19" s="1086"/>
      <c r="R19" s="236">
        <f>ROUND(P18/D18*100,1)</f>
        <v>98.3</v>
      </c>
      <c r="S19" s="1087"/>
      <c r="T19" s="1589"/>
      <c r="U19" s="1086"/>
      <c r="V19" s="236">
        <f>ROUND(T18/D18*100,1)</f>
        <v>92.3</v>
      </c>
      <c r="W19" s="1088"/>
    </row>
    <row r="20" spans="2:23" ht="15" customHeight="1">
      <c r="B20" s="1074"/>
      <c r="C20" s="1471" t="s">
        <v>20</v>
      </c>
      <c r="D20" s="1597">
        <v>40024</v>
      </c>
      <c r="E20" s="1075" t="s">
        <v>255</v>
      </c>
      <c r="F20" s="233">
        <f>ROUND(D20/D24*100,1)</f>
        <v>57.4</v>
      </c>
      <c r="G20" s="1075" t="s">
        <v>510</v>
      </c>
      <c r="H20" s="1588">
        <v>40933</v>
      </c>
      <c r="I20" s="1075" t="s">
        <v>255</v>
      </c>
      <c r="J20" s="233">
        <f>ROUND(H20/H24*100,1)</f>
        <v>57.6</v>
      </c>
      <c r="K20" s="1075" t="s">
        <v>510</v>
      </c>
      <c r="L20" s="1588">
        <v>41982</v>
      </c>
      <c r="M20" s="1075" t="s">
        <v>255</v>
      </c>
      <c r="N20" s="233">
        <f>ROUND(L20/L24*100,1)</f>
        <v>58.4</v>
      </c>
      <c r="O20" s="1075" t="s">
        <v>510</v>
      </c>
      <c r="P20" s="1588">
        <v>41237</v>
      </c>
      <c r="Q20" s="1075" t="s">
        <v>255</v>
      </c>
      <c r="R20" s="233">
        <f>ROUND(P20/P24*100,1)</f>
        <v>59.4</v>
      </c>
      <c r="S20" s="1076" t="s">
        <v>510</v>
      </c>
      <c r="T20" s="1588">
        <v>38217</v>
      </c>
      <c r="U20" s="1075" t="s">
        <v>255</v>
      </c>
      <c r="V20" s="233">
        <f>ROUND(T20/T24*100,1)</f>
        <v>59.2</v>
      </c>
      <c r="W20" s="1077" t="s">
        <v>510</v>
      </c>
    </row>
    <row r="21" spans="2:23" ht="15" customHeight="1">
      <c r="B21" s="1074" t="s">
        <v>96</v>
      </c>
      <c r="C21" s="1471"/>
      <c r="D21" s="1596"/>
      <c r="E21" s="1075"/>
      <c r="F21" s="233">
        <v>100</v>
      </c>
      <c r="G21" s="1075"/>
      <c r="H21" s="1596"/>
      <c r="I21" s="1081"/>
      <c r="J21" s="235">
        <f>ROUND(H20/D20*100,1)</f>
        <v>102.3</v>
      </c>
      <c r="K21" s="1081"/>
      <c r="L21" s="1596"/>
      <c r="M21" s="1081"/>
      <c r="N21" s="235">
        <f>ROUND(L20/D20*100,1)</f>
        <v>104.9</v>
      </c>
      <c r="O21" s="1081"/>
      <c r="P21" s="1596"/>
      <c r="Q21" s="1081"/>
      <c r="R21" s="235">
        <f>ROUND(P20/D20*100,1)</f>
        <v>103</v>
      </c>
      <c r="S21" s="1083"/>
      <c r="T21" s="1596"/>
      <c r="U21" s="1081"/>
      <c r="V21" s="235">
        <f>ROUND(T20/D20*100,1)</f>
        <v>95.5</v>
      </c>
      <c r="W21" s="1077"/>
    </row>
    <row r="22" spans="2:23" ht="15" customHeight="1">
      <c r="B22" s="1074"/>
      <c r="C22" s="1420" t="s">
        <v>257</v>
      </c>
      <c r="D22" s="1595">
        <v>29736</v>
      </c>
      <c r="E22" s="1078" t="s">
        <v>255</v>
      </c>
      <c r="F22" s="234">
        <f>SUM(F24-F20)</f>
        <v>42.6</v>
      </c>
      <c r="G22" s="1078" t="s">
        <v>510</v>
      </c>
      <c r="H22" s="1595">
        <v>30129</v>
      </c>
      <c r="I22" s="1078" t="s">
        <v>255</v>
      </c>
      <c r="J22" s="234">
        <f>SUM(J24-J20)</f>
        <v>42.4</v>
      </c>
      <c r="K22" s="1078" t="s">
        <v>510</v>
      </c>
      <c r="L22" s="1595">
        <v>29932</v>
      </c>
      <c r="M22" s="1078" t="s">
        <v>255</v>
      </c>
      <c r="N22" s="234">
        <f>SUM(N24-N20)</f>
        <v>41.6</v>
      </c>
      <c r="O22" s="1078" t="s">
        <v>510</v>
      </c>
      <c r="P22" s="1595">
        <v>28207</v>
      </c>
      <c r="Q22" s="1078" t="s">
        <v>255</v>
      </c>
      <c r="R22" s="234">
        <f>SUM(R24-R20)</f>
        <v>40.6</v>
      </c>
      <c r="S22" s="1079" t="s">
        <v>510</v>
      </c>
      <c r="T22" s="1595">
        <v>26309</v>
      </c>
      <c r="U22" s="1078" t="s">
        <v>255</v>
      </c>
      <c r="V22" s="234">
        <f>SUM(V24-V20)</f>
        <v>40.799999999999997</v>
      </c>
      <c r="W22" s="1080" t="s">
        <v>510</v>
      </c>
    </row>
    <row r="23" spans="2:23" ht="15" customHeight="1">
      <c r="B23" s="1074"/>
      <c r="C23" s="1585"/>
      <c r="D23" s="1596"/>
      <c r="E23" s="1081"/>
      <c r="F23" s="235">
        <v>100</v>
      </c>
      <c r="G23" s="1081"/>
      <c r="H23" s="1596"/>
      <c r="I23" s="1081"/>
      <c r="J23" s="235">
        <f>ROUND(H22/D22*100,1)</f>
        <v>101.3</v>
      </c>
      <c r="K23" s="1081"/>
      <c r="L23" s="1596"/>
      <c r="M23" s="1081"/>
      <c r="N23" s="235">
        <f>ROUND(L22/D22*100,1)</f>
        <v>100.7</v>
      </c>
      <c r="O23" s="1081"/>
      <c r="P23" s="1596"/>
      <c r="Q23" s="1081"/>
      <c r="R23" s="235">
        <f>ROUND(P22/D22*100,1)</f>
        <v>94.9</v>
      </c>
      <c r="S23" s="1083"/>
      <c r="T23" s="1596"/>
      <c r="U23" s="1081"/>
      <c r="V23" s="235">
        <f>ROUND(T22/D22*100,1)</f>
        <v>88.5</v>
      </c>
      <c r="W23" s="1084"/>
    </row>
    <row r="24" spans="2:23" ht="15" customHeight="1">
      <c r="B24" s="1074" t="s">
        <v>98</v>
      </c>
      <c r="C24" s="1471" t="s">
        <v>25</v>
      </c>
      <c r="D24" s="1595">
        <f>SUM(D20:D23)</f>
        <v>69760</v>
      </c>
      <c r="E24" s="1075" t="s">
        <v>255</v>
      </c>
      <c r="F24" s="233">
        <v>100</v>
      </c>
      <c r="G24" s="1075" t="s">
        <v>510</v>
      </c>
      <c r="H24" s="1588">
        <f>SUM(H20:H23)</f>
        <v>71062</v>
      </c>
      <c r="I24" s="1075" t="s">
        <v>255</v>
      </c>
      <c r="J24" s="233">
        <v>100</v>
      </c>
      <c r="K24" s="1075" t="s">
        <v>510</v>
      </c>
      <c r="L24" s="1588">
        <f>SUM(L20:L23)</f>
        <v>71914</v>
      </c>
      <c r="M24" s="1075" t="s">
        <v>255</v>
      </c>
      <c r="N24" s="233">
        <v>100</v>
      </c>
      <c r="O24" s="1075" t="s">
        <v>510</v>
      </c>
      <c r="P24" s="1588">
        <f>SUM(P20:P23)</f>
        <v>69444</v>
      </c>
      <c r="Q24" s="1075" t="s">
        <v>255</v>
      </c>
      <c r="R24" s="233">
        <v>100</v>
      </c>
      <c r="S24" s="1076" t="s">
        <v>510</v>
      </c>
      <c r="T24" s="1588">
        <f>SUM(T20:T23)</f>
        <v>64526</v>
      </c>
      <c r="U24" s="1075" t="s">
        <v>255</v>
      </c>
      <c r="V24" s="233">
        <v>100</v>
      </c>
      <c r="W24" s="1077" t="s">
        <v>510</v>
      </c>
    </row>
    <row r="25" spans="2:23" ht="15" customHeight="1">
      <c r="B25" s="1074"/>
      <c r="C25" s="1471"/>
      <c r="D25" s="1589"/>
      <c r="E25" s="1075"/>
      <c r="F25" s="233">
        <v>100</v>
      </c>
      <c r="G25" s="1075"/>
      <c r="H25" s="1589"/>
      <c r="I25" s="1075"/>
      <c r="J25" s="233">
        <f>ROUND(H24/D24*100,1)</f>
        <v>101.9</v>
      </c>
      <c r="K25" s="1075"/>
      <c r="L25" s="1589"/>
      <c r="M25" s="1075"/>
      <c r="N25" s="233">
        <f>ROUND(L24/D24*100,1)</f>
        <v>103.1</v>
      </c>
      <c r="O25" s="1075"/>
      <c r="P25" s="1589"/>
      <c r="Q25" s="1075"/>
      <c r="R25" s="233">
        <f>ROUND(P24/D24*100,1)</f>
        <v>99.5</v>
      </c>
      <c r="S25" s="1076"/>
      <c r="T25" s="1589"/>
      <c r="U25" s="1075"/>
      <c r="V25" s="233">
        <f>ROUND(T24/D24*100,1)</f>
        <v>92.5</v>
      </c>
      <c r="W25" s="1077"/>
    </row>
    <row r="26" spans="2:23" ht="15" customHeight="1">
      <c r="B26" s="1070"/>
      <c r="C26" s="1570" t="s">
        <v>20</v>
      </c>
      <c r="D26" s="1597">
        <v>76583</v>
      </c>
      <c r="E26" s="1071" t="s">
        <v>255</v>
      </c>
      <c r="F26" s="232">
        <f>ROUND(D26/D30*100,1)</f>
        <v>63.2</v>
      </c>
      <c r="G26" s="1071" t="s">
        <v>510</v>
      </c>
      <c r="H26" s="1597">
        <v>77436</v>
      </c>
      <c r="I26" s="1071" t="s">
        <v>255</v>
      </c>
      <c r="J26" s="232">
        <f>ROUND(H26/H30*100,1)</f>
        <v>63.1</v>
      </c>
      <c r="K26" s="1071" t="s">
        <v>510</v>
      </c>
      <c r="L26" s="1597">
        <v>79149</v>
      </c>
      <c r="M26" s="1071" t="s">
        <v>255</v>
      </c>
      <c r="N26" s="232">
        <f>ROUND(L26/L30*100,1)</f>
        <v>63.8</v>
      </c>
      <c r="O26" s="1071" t="s">
        <v>510</v>
      </c>
      <c r="P26" s="1597">
        <v>77667</v>
      </c>
      <c r="Q26" s="1071" t="s">
        <v>255</v>
      </c>
      <c r="R26" s="232">
        <f>ROUND(P26/P30*100,1)</f>
        <v>64.900000000000006</v>
      </c>
      <c r="S26" s="1072" t="s">
        <v>510</v>
      </c>
      <c r="T26" s="1597">
        <v>72865</v>
      </c>
      <c r="U26" s="1071" t="s">
        <v>255</v>
      </c>
      <c r="V26" s="232">
        <f>ROUND(T26/T30*100,1)</f>
        <v>65.400000000000006</v>
      </c>
      <c r="W26" s="1073" t="s">
        <v>510</v>
      </c>
    </row>
    <row r="27" spans="2:23" ht="15" customHeight="1">
      <c r="B27" s="1074" t="s">
        <v>248</v>
      </c>
      <c r="C27" s="1471"/>
      <c r="D27" s="1596"/>
      <c r="E27" s="1075"/>
      <c r="F27" s="233">
        <v>100</v>
      </c>
      <c r="G27" s="1075"/>
      <c r="H27" s="1588"/>
      <c r="I27" s="1075"/>
      <c r="J27" s="233">
        <f>ROUND(H26/D26*100,1)</f>
        <v>101.1</v>
      </c>
      <c r="K27" s="1075"/>
      <c r="L27" s="1588"/>
      <c r="M27" s="1075"/>
      <c r="N27" s="233">
        <f>ROUND(L26/D26*100,1)</f>
        <v>103.4</v>
      </c>
      <c r="O27" s="1075"/>
      <c r="P27" s="1588"/>
      <c r="Q27" s="1075"/>
      <c r="R27" s="233">
        <f>ROUND(P26/D26*100,1)</f>
        <v>101.4</v>
      </c>
      <c r="S27" s="1076"/>
      <c r="T27" s="1588"/>
      <c r="U27" s="1075"/>
      <c r="V27" s="233">
        <f>ROUND(T26/D26*100,1)</f>
        <v>95.1</v>
      </c>
      <c r="W27" s="1077"/>
    </row>
    <row r="28" spans="2:23" ht="15" customHeight="1">
      <c r="B28" s="1074"/>
      <c r="C28" s="1420" t="s">
        <v>257</v>
      </c>
      <c r="D28" s="1595">
        <v>44514</v>
      </c>
      <c r="E28" s="1078" t="s">
        <v>255</v>
      </c>
      <c r="F28" s="234">
        <f>SUM(F30-F26)</f>
        <v>36.799999999999997</v>
      </c>
      <c r="G28" s="1078" t="s">
        <v>510</v>
      </c>
      <c r="H28" s="1595">
        <v>45297</v>
      </c>
      <c r="I28" s="1078" t="s">
        <v>255</v>
      </c>
      <c r="J28" s="234">
        <f>SUM(J30-J26)</f>
        <v>36.9</v>
      </c>
      <c r="K28" s="1078" t="s">
        <v>510</v>
      </c>
      <c r="L28" s="1595">
        <v>44899.5</v>
      </c>
      <c r="M28" s="1078" t="s">
        <v>255</v>
      </c>
      <c r="N28" s="234">
        <f>SUM(N30-N26)</f>
        <v>36.200000000000003</v>
      </c>
      <c r="O28" s="1078" t="s">
        <v>510</v>
      </c>
      <c r="P28" s="1595">
        <v>41946</v>
      </c>
      <c r="Q28" s="1078" t="s">
        <v>255</v>
      </c>
      <c r="R28" s="234">
        <f>SUM(R30-R26)</f>
        <v>35.099999999999994</v>
      </c>
      <c r="S28" s="1079" t="s">
        <v>510</v>
      </c>
      <c r="T28" s="1595">
        <v>38589</v>
      </c>
      <c r="U28" s="1078" t="s">
        <v>255</v>
      </c>
      <c r="V28" s="234">
        <f>SUM(V30-V26)</f>
        <v>34.599999999999994</v>
      </c>
      <c r="W28" s="1080" t="s">
        <v>510</v>
      </c>
    </row>
    <row r="29" spans="2:23" ht="15" customHeight="1">
      <c r="B29" s="1074"/>
      <c r="C29" s="1585"/>
      <c r="D29" s="1596"/>
      <c r="E29" s="1081"/>
      <c r="F29" s="235">
        <v>100</v>
      </c>
      <c r="G29" s="1081"/>
      <c r="H29" s="1596"/>
      <c r="I29" s="1081"/>
      <c r="J29" s="235">
        <f>ROUND(H28/D28*100,1)</f>
        <v>101.8</v>
      </c>
      <c r="K29" s="1081"/>
      <c r="L29" s="1596"/>
      <c r="M29" s="1081"/>
      <c r="N29" s="235">
        <f>ROUND(L28/D28*100,1)</f>
        <v>100.9</v>
      </c>
      <c r="O29" s="1081"/>
      <c r="P29" s="1596"/>
      <c r="Q29" s="1081"/>
      <c r="R29" s="235">
        <f>ROUND(P28/D28*100,1)</f>
        <v>94.2</v>
      </c>
      <c r="S29" s="1083"/>
      <c r="T29" s="1596"/>
      <c r="U29" s="1081"/>
      <c r="V29" s="235">
        <f>ROUND(T28/D28*100,1)</f>
        <v>86.7</v>
      </c>
      <c r="W29" s="1084"/>
    </row>
    <row r="30" spans="2:23" ht="15" customHeight="1">
      <c r="B30" s="1074" t="s">
        <v>249</v>
      </c>
      <c r="C30" s="1471" t="s">
        <v>25</v>
      </c>
      <c r="D30" s="1595">
        <f>SUM(D26:D29)</f>
        <v>121097</v>
      </c>
      <c r="E30" s="1075" t="s">
        <v>255</v>
      </c>
      <c r="F30" s="233">
        <v>100</v>
      </c>
      <c r="G30" s="1075" t="s">
        <v>510</v>
      </c>
      <c r="H30" s="1588">
        <f>SUM(H26:H29)</f>
        <v>122733</v>
      </c>
      <c r="I30" s="1075" t="s">
        <v>255</v>
      </c>
      <c r="J30" s="233">
        <v>100</v>
      </c>
      <c r="K30" s="1075" t="s">
        <v>510</v>
      </c>
      <c r="L30" s="1588">
        <f>SUM(L26:L29)</f>
        <v>124048.5</v>
      </c>
      <c r="M30" s="1075" t="s">
        <v>255</v>
      </c>
      <c r="N30" s="233">
        <v>100</v>
      </c>
      <c r="O30" s="1075" t="s">
        <v>510</v>
      </c>
      <c r="P30" s="1588">
        <f>SUM(P26:P29)</f>
        <v>119613</v>
      </c>
      <c r="Q30" s="1075" t="s">
        <v>255</v>
      </c>
      <c r="R30" s="233">
        <v>100</v>
      </c>
      <c r="S30" s="1076" t="s">
        <v>510</v>
      </c>
      <c r="T30" s="1588">
        <f>SUM(T26:T29)</f>
        <v>111454</v>
      </c>
      <c r="U30" s="1075" t="s">
        <v>255</v>
      </c>
      <c r="V30" s="233">
        <v>100</v>
      </c>
      <c r="W30" s="1077" t="s">
        <v>510</v>
      </c>
    </row>
    <row r="31" spans="2:23" ht="15" customHeight="1">
      <c r="B31" s="1085"/>
      <c r="C31" s="1434"/>
      <c r="D31" s="1589"/>
      <c r="E31" s="1086"/>
      <c r="F31" s="236">
        <v>100</v>
      </c>
      <c r="G31" s="1086"/>
      <c r="H31" s="1589"/>
      <c r="I31" s="1086"/>
      <c r="J31" s="236">
        <f>ROUND(H30/D30*100,1)</f>
        <v>101.4</v>
      </c>
      <c r="K31" s="1086"/>
      <c r="L31" s="1589"/>
      <c r="M31" s="1086"/>
      <c r="N31" s="236">
        <f>ROUND(L30/D30*100,1)</f>
        <v>102.4</v>
      </c>
      <c r="O31" s="1086"/>
      <c r="P31" s="1589"/>
      <c r="Q31" s="1086"/>
      <c r="R31" s="236">
        <f>ROUND(P30/D30*100,1)</f>
        <v>98.8</v>
      </c>
      <c r="S31" s="1087"/>
      <c r="T31" s="1589"/>
      <c r="U31" s="1086"/>
      <c r="V31" s="236">
        <f>ROUND(T30/D30*100,1)</f>
        <v>92</v>
      </c>
      <c r="W31" s="1088"/>
    </row>
    <row r="32" spans="2:23" ht="15" customHeight="1">
      <c r="B32" s="1074"/>
      <c r="C32" s="1471" t="s">
        <v>20</v>
      </c>
      <c r="D32" s="1597">
        <v>24384</v>
      </c>
      <c r="E32" s="1075" t="s">
        <v>255</v>
      </c>
      <c r="F32" s="233">
        <f>ROUND(D32/D36*100,1)</f>
        <v>58.3</v>
      </c>
      <c r="G32" s="1075" t="s">
        <v>510</v>
      </c>
      <c r="H32" s="1588">
        <v>24526</v>
      </c>
      <c r="I32" s="1075" t="s">
        <v>255</v>
      </c>
      <c r="J32" s="233">
        <f>ROUND(H32/H36*100,1)</f>
        <v>58.5</v>
      </c>
      <c r="K32" s="1075" t="s">
        <v>510</v>
      </c>
      <c r="L32" s="1588">
        <v>24987</v>
      </c>
      <c r="M32" s="1075" t="s">
        <v>255</v>
      </c>
      <c r="N32" s="233">
        <f>ROUND(L32/L36*100,1)</f>
        <v>59.4</v>
      </c>
      <c r="O32" s="1075" t="s">
        <v>510</v>
      </c>
      <c r="P32" s="1588">
        <v>24351</v>
      </c>
      <c r="Q32" s="1075" t="s">
        <v>255</v>
      </c>
      <c r="R32" s="233">
        <f>ROUND(P32/P36*100,1)</f>
        <v>60.2</v>
      </c>
      <c r="S32" s="1076" t="s">
        <v>510</v>
      </c>
      <c r="T32" s="1588">
        <v>22522</v>
      </c>
      <c r="U32" s="1075" t="s">
        <v>255</v>
      </c>
      <c r="V32" s="233">
        <f>ROUND(T32/T36*100,1)</f>
        <v>59.9</v>
      </c>
      <c r="W32" s="1077" t="s">
        <v>510</v>
      </c>
    </row>
    <row r="33" spans="2:23" ht="15" customHeight="1">
      <c r="B33" s="1074" t="s">
        <v>103</v>
      </c>
      <c r="C33" s="1471"/>
      <c r="D33" s="1596"/>
      <c r="E33" s="1075"/>
      <c r="F33" s="233">
        <v>100</v>
      </c>
      <c r="G33" s="1075"/>
      <c r="H33" s="1588"/>
      <c r="I33" s="1075"/>
      <c r="J33" s="233">
        <f>ROUND(H32/D32*100,1)</f>
        <v>100.6</v>
      </c>
      <c r="K33" s="1075"/>
      <c r="L33" s="1588"/>
      <c r="M33" s="1075"/>
      <c r="N33" s="233">
        <f>ROUND(L32/D32*100,1)</f>
        <v>102.5</v>
      </c>
      <c r="O33" s="1075"/>
      <c r="P33" s="1588"/>
      <c r="Q33" s="1075"/>
      <c r="R33" s="233">
        <f>ROUND(P32/D32*100,1)</f>
        <v>99.9</v>
      </c>
      <c r="S33" s="1076"/>
      <c r="T33" s="1588"/>
      <c r="U33" s="1075"/>
      <c r="V33" s="233">
        <f>ROUND(T32/D32*100,1)</f>
        <v>92.4</v>
      </c>
      <c r="W33" s="1077"/>
    </row>
    <row r="34" spans="2:23" ht="15" customHeight="1">
      <c r="B34" s="1074"/>
      <c r="C34" s="1089" t="s">
        <v>257</v>
      </c>
      <c r="D34" s="315">
        <v>17414</v>
      </c>
      <c r="E34" s="1078" t="s">
        <v>255</v>
      </c>
      <c r="F34" s="234">
        <f>SUM(F36-F32)</f>
        <v>41.7</v>
      </c>
      <c r="G34" s="1078" t="s">
        <v>510</v>
      </c>
      <c r="H34" s="1595">
        <v>17390</v>
      </c>
      <c r="I34" s="1078" t="s">
        <v>255</v>
      </c>
      <c r="J34" s="234">
        <f>SUM(J36-J32)</f>
        <v>41.5</v>
      </c>
      <c r="K34" s="1078" t="s">
        <v>510</v>
      </c>
      <c r="L34" s="1595">
        <v>17100</v>
      </c>
      <c r="M34" s="1078" t="s">
        <v>255</v>
      </c>
      <c r="N34" s="234">
        <f>SUM(N36-N32)</f>
        <v>40.6</v>
      </c>
      <c r="O34" s="1078" t="s">
        <v>510</v>
      </c>
      <c r="P34" s="1595">
        <v>16094</v>
      </c>
      <c r="Q34" s="1078" t="s">
        <v>255</v>
      </c>
      <c r="R34" s="234">
        <f>SUM(R36-R32)</f>
        <v>39.799999999999997</v>
      </c>
      <c r="S34" s="1079" t="s">
        <v>510</v>
      </c>
      <c r="T34" s="1595">
        <v>15067</v>
      </c>
      <c r="U34" s="1078" t="s">
        <v>255</v>
      </c>
      <c r="V34" s="234">
        <f>SUM(V36-V32)</f>
        <v>40.1</v>
      </c>
      <c r="W34" s="1080" t="s">
        <v>510</v>
      </c>
    </row>
    <row r="35" spans="2:23" ht="15" customHeight="1">
      <c r="B35" s="1074"/>
      <c r="C35" s="1090"/>
      <c r="D35" s="316"/>
      <c r="E35" s="1081"/>
      <c r="F35" s="235">
        <v>100</v>
      </c>
      <c r="G35" s="1081"/>
      <c r="H35" s="1596"/>
      <c r="I35" s="1081"/>
      <c r="J35" s="235">
        <f>ROUND(H34/D34*100,1)</f>
        <v>99.9</v>
      </c>
      <c r="K35" s="1081"/>
      <c r="L35" s="1596"/>
      <c r="M35" s="1081"/>
      <c r="N35" s="235">
        <f>ROUND(L34/D34*100,1)</f>
        <v>98.2</v>
      </c>
      <c r="O35" s="1081"/>
      <c r="P35" s="1596"/>
      <c r="Q35" s="1081"/>
      <c r="R35" s="235">
        <f>ROUND(P34/D34*100,1)</f>
        <v>92.4</v>
      </c>
      <c r="S35" s="1083"/>
      <c r="T35" s="1596"/>
      <c r="U35" s="1081"/>
      <c r="V35" s="235">
        <f>ROUND(T34/D34*100,1)</f>
        <v>86.5</v>
      </c>
      <c r="W35" s="1084"/>
    </row>
    <row r="36" spans="2:23" ht="15" customHeight="1">
      <c r="B36" s="1074" t="s">
        <v>105</v>
      </c>
      <c r="C36" s="1471" t="s">
        <v>25</v>
      </c>
      <c r="D36" s="1595">
        <f>SUM(D32:D35)</f>
        <v>41798</v>
      </c>
      <c r="E36" s="1075" t="s">
        <v>255</v>
      </c>
      <c r="F36" s="233">
        <v>100</v>
      </c>
      <c r="G36" s="1075" t="s">
        <v>510</v>
      </c>
      <c r="H36" s="1588">
        <f>SUM(H32:H35)</f>
        <v>41916</v>
      </c>
      <c r="I36" s="1075" t="s">
        <v>255</v>
      </c>
      <c r="J36" s="233">
        <v>100</v>
      </c>
      <c r="K36" s="1075" t="s">
        <v>510</v>
      </c>
      <c r="L36" s="1588">
        <f>SUM(L32:L35)</f>
        <v>42087</v>
      </c>
      <c r="M36" s="1075" t="s">
        <v>255</v>
      </c>
      <c r="N36" s="233">
        <v>100</v>
      </c>
      <c r="O36" s="1075" t="s">
        <v>510</v>
      </c>
      <c r="P36" s="1588">
        <f>SUM(P32:P35)</f>
        <v>40445</v>
      </c>
      <c r="Q36" s="1075" t="s">
        <v>255</v>
      </c>
      <c r="R36" s="233">
        <v>100</v>
      </c>
      <c r="S36" s="1076" t="s">
        <v>510</v>
      </c>
      <c r="T36" s="1588">
        <f>SUM(T32:T35)</f>
        <v>37589</v>
      </c>
      <c r="U36" s="1075" t="s">
        <v>255</v>
      </c>
      <c r="V36" s="233">
        <v>100</v>
      </c>
      <c r="W36" s="1077" t="s">
        <v>510</v>
      </c>
    </row>
    <row r="37" spans="2:23" ht="15" customHeight="1">
      <c r="B37" s="1085"/>
      <c r="C37" s="1434"/>
      <c r="D37" s="1589"/>
      <c r="E37" s="1086"/>
      <c r="F37" s="236">
        <v>100</v>
      </c>
      <c r="G37" s="1086"/>
      <c r="H37" s="1589"/>
      <c r="I37" s="1086"/>
      <c r="J37" s="233">
        <f>ROUND(H36/D36*100,1)</f>
        <v>100.3</v>
      </c>
      <c r="K37" s="1086"/>
      <c r="L37" s="1589"/>
      <c r="M37" s="1086"/>
      <c r="N37" s="233">
        <f>ROUND(L36/D36*100,1)</f>
        <v>100.7</v>
      </c>
      <c r="O37" s="1086"/>
      <c r="P37" s="1589"/>
      <c r="Q37" s="1086"/>
      <c r="R37" s="233">
        <f>ROUND(P36/D36*100,1)</f>
        <v>96.8</v>
      </c>
      <c r="S37" s="1087"/>
      <c r="T37" s="1589"/>
      <c r="U37" s="1086"/>
      <c r="V37" s="233">
        <f>ROUND(T36/D36*100,1)</f>
        <v>89.9</v>
      </c>
      <c r="W37" s="1088"/>
    </row>
    <row r="38" spans="2:23" ht="15" customHeight="1">
      <c r="B38" s="1074"/>
      <c r="C38" s="1471" t="s">
        <v>20</v>
      </c>
      <c r="D38" s="1591">
        <v>27392</v>
      </c>
      <c r="E38" s="1071" t="s">
        <v>255</v>
      </c>
      <c r="F38" s="232">
        <f>ROUND(D38/D42*100,1)</f>
        <v>57.2</v>
      </c>
      <c r="G38" s="1071" t="s">
        <v>510</v>
      </c>
      <c r="H38" s="1591">
        <v>27367</v>
      </c>
      <c r="I38" s="1071" t="s">
        <v>255</v>
      </c>
      <c r="J38" s="232">
        <f>ROUND(H38/H42*100,1)</f>
        <v>57.1</v>
      </c>
      <c r="K38" s="1071" t="s">
        <v>510</v>
      </c>
      <c r="L38" s="1591">
        <v>27767</v>
      </c>
      <c r="M38" s="1071" t="s">
        <v>255</v>
      </c>
      <c r="N38" s="232">
        <f>ROUND(L38/L42*100,1)</f>
        <v>57.8</v>
      </c>
      <c r="O38" s="1071" t="s">
        <v>510</v>
      </c>
      <c r="P38" s="1591">
        <v>27086</v>
      </c>
      <c r="Q38" s="1071" t="s">
        <v>255</v>
      </c>
      <c r="R38" s="232">
        <f>ROUND(P38/P42*100,1)</f>
        <v>58.7</v>
      </c>
      <c r="S38" s="1072" t="s">
        <v>510</v>
      </c>
      <c r="T38" s="1591">
        <v>25284</v>
      </c>
      <c r="U38" s="1071" t="s">
        <v>255</v>
      </c>
      <c r="V38" s="232">
        <f>ROUND(T38/T42*100,1)</f>
        <v>58.7</v>
      </c>
      <c r="W38" s="1073" t="s">
        <v>510</v>
      </c>
    </row>
    <row r="39" spans="2:23" ht="15" customHeight="1">
      <c r="B39" s="1074" t="s">
        <v>106</v>
      </c>
      <c r="C39" s="1471"/>
      <c r="D39" s="1594"/>
      <c r="E39" s="1075"/>
      <c r="F39" s="233">
        <v>100</v>
      </c>
      <c r="G39" s="1075"/>
      <c r="H39" s="1592"/>
      <c r="I39" s="1075"/>
      <c r="J39" s="233">
        <f>ROUND(H38/D38*100,1)</f>
        <v>99.9</v>
      </c>
      <c r="K39" s="1075"/>
      <c r="L39" s="1592"/>
      <c r="M39" s="1075"/>
      <c r="N39" s="233">
        <f>ROUND(L38/D38*100,1)</f>
        <v>101.4</v>
      </c>
      <c r="O39" s="1075"/>
      <c r="P39" s="1592"/>
      <c r="Q39" s="1075"/>
      <c r="R39" s="233">
        <f>ROUND(P38/D38*100,1)</f>
        <v>98.9</v>
      </c>
      <c r="S39" s="1076"/>
      <c r="T39" s="1592"/>
      <c r="U39" s="1075"/>
      <c r="V39" s="233">
        <f>ROUND(T38/D38*100,1)</f>
        <v>92.3</v>
      </c>
      <c r="W39" s="1077"/>
    </row>
    <row r="40" spans="2:23" ht="15" customHeight="1">
      <c r="B40" s="1074"/>
      <c r="C40" s="1420" t="s">
        <v>257</v>
      </c>
      <c r="D40" s="1593">
        <v>20456</v>
      </c>
      <c r="E40" s="1078" t="s">
        <v>255</v>
      </c>
      <c r="F40" s="234">
        <f>SUM(F42-F38)</f>
        <v>42.8</v>
      </c>
      <c r="G40" s="1078" t="s">
        <v>510</v>
      </c>
      <c r="H40" s="1593">
        <v>20576</v>
      </c>
      <c r="I40" s="1078" t="s">
        <v>255</v>
      </c>
      <c r="J40" s="234">
        <f>SUM(J42-J38)</f>
        <v>42.9</v>
      </c>
      <c r="K40" s="1078" t="s">
        <v>510</v>
      </c>
      <c r="L40" s="1593">
        <v>20241</v>
      </c>
      <c r="M40" s="1078" t="s">
        <v>255</v>
      </c>
      <c r="N40" s="234">
        <f>SUM(N42-N38)</f>
        <v>42.2</v>
      </c>
      <c r="O40" s="1078" t="s">
        <v>510</v>
      </c>
      <c r="P40" s="1593">
        <v>19038</v>
      </c>
      <c r="Q40" s="1078" t="s">
        <v>255</v>
      </c>
      <c r="R40" s="234">
        <f>SUM(R42-R38)</f>
        <v>41.3</v>
      </c>
      <c r="S40" s="1079" t="s">
        <v>510</v>
      </c>
      <c r="T40" s="1593">
        <v>17795</v>
      </c>
      <c r="U40" s="1078" t="s">
        <v>255</v>
      </c>
      <c r="V40" s="234">
        <f>SUM(V42-V38)</f>
        <v>41.3</v>
      </c>
      <c r="W40" s="1080" t="s">
        <v>510</v>
      </c>
    </row>
    <row r="41" spans="2:23" ht="15" customHeight="1">
      <c r="B41" s="1074"/>
      <c r="C41" s="1585"/>
      <c r="D41" s="1594"/>
      <c r="E41" s="1081"/>
      <c r="F41" s="235">
        <v>100</v>
      </c>
      <c r="G41" s="1081"/>
      <c r="H41" s="1594"/>
      <c r="I41" s="1081"/>
      <c r="J41" s="235">
        <f>ROUND(H40/D40*100,1)</f>
        <v>100.6</v>
      </c>
      <c r="K41" s="1081"/>
      <c r="L41" s="1594"/>
      <c r="M41" s="1081"/>
      <c r="N41" s="235">
        <f>ROUND(L40/D40*100,1)</f>
        <v>98.9</v>
      </c>
      <c r="O41" s="1081"/>
      <c r="P41" s="1594"/>
      <c r="Q41" s="1081"/>
      <c r="R41" s="235">
        <f>ROUND(P40/D40*100,1)</f>
        <v>93.1</v>
      </c>
      <c r="S41" s="1083"/>
      <c r="T41" s="1594"/>
      <c r="U41" s="1081"/>
      <c r="V41" s="235">
        <f>ROUND(T40/D40*100,1)</f>
        <v>87</v>
      </c>
      <c r="W41" s="1084"/>
    </row>
    <row r="42" spans="2:23" ht="15" customHeight="1">
      <c r="B42" s="1074" t="s">
        <v>108</v>
      </c>
      <c r="C42" s="1471" t="s">
        <v>25</v>
      </c>
      <c r="D42" s="1595">
        <f>SUM(D38:D41)</f>
        <v>47848</v>
      </c>
      <c r="E42" s="1075" t="s">
        <v>255</v>
      </c>
      <c r="F42" s="233">
        <v>100</v>
      </c>
      <c r="G42" s="1075" t="s">
        <v>510</v>
      </c>
      <c r="H42" s="1588">
        <f>SUM(H38:H41)</f>
        <v>47943</v>
      </c>
      <c r="I42" s="1075" t="s">
        <v>255</v>
      </c>
      <c r="J42" s="233">
        <v>100</v>
      </c>
      <c r="K42" s="1075" t="s">
        <v>510</v>
      </c>
      <c r="L42" s="1588">
        <f>SUM(L38:L41)</f>
        <v>48008</v>
      </c>
      <c r="M42" s="1075" t="s">
        <v>255</v>
      </c>
      <c r="N42" s="233">
        <v>100</v>
      </c>
      <c r="O42" s="1075" t="s">
        <v>510</v>
      </c>
      <c r="P42" s="1588">
        <f>SUM(P38:P41)</f>
        <v>46124</v>
      </c>
      <c r="Q42" s="1075" t="s">
        <v>255</v>
      </c>
      <c r="R42" s="233">
        <v>100</v>
      </c>
      <c r="S42" s="1076" t="s">
        <v>510</v>
      </c>
      <c r="T42" s="1588">
        <f>SUM(T38:T41)</f>
        <v>43079</v>
      </c>
      <c r="U42" s="1075" t="s">
        <v>255</v>
      </c>
      <c r="V42" s="233">
        <v>100</v>
      </c>
      <c r="W42" s="1077" t="s">
        <v>510</v>
      </c>
    </row>
    <row r="43" spans="2:23" ht="15" customHeight="1">
      <c r="B43" s="1074"/>
      <c r="C43" s="1448"/>
      <c r="D43" s="1589"/>
      <c r="E43" s="1086"/>
      <c r="F43" s="236">
        <v>100</v>
      </c>
      <c r="G43" s="1086"/>
      <c r="H43" s="1589"/>
      <c r="I43" s="1086"/>
      <c r="J43" s="233">
        <f>ROUND(H42/D42*100,1)</f>
        <v>100.2</v>
      </c>
      <c r="K43" s="1086"/>
      <c r="L43" s="1589"/>
      <c r="M43" s="1086"/>
      <c r="N43" s="233">
        <f>ROUND(L42/D42*100,1)</f>
        <v>100.3</v>
      </c>
      <c r="O43" s="1086"/>
      <c r="P43" s="1589"/>
      <c r="Q43" s="1086"/>
      <c r="R43" s="233">
        <f>ROUND(P42/D42*100,1)</f>
        <v>96.4</v>
      </c>
      <c r="S43" s="1087"/>
      <c r="T43" s="1589"/>
      <c r="U43" s="1086"/>
      <c r="V43" s="233">
        <f>ROUND(T42/D42*100,1)</f>
        <v>90</v>
      </c>
      <c r="W43" s="1088"/>
    </row>
    <row r="44" spans="2:23" ht="15" customHeight="1">
      <c r="B44" s="1070"/>
      <c r="C44" s="1570" t="s">
        <v>20</v>
      </c>
      <c r="D44" s="312">
        <v>62197</v>
      </c>
      <c r="E44" s="1071" t="s">
        <v>255</v>
      </c>
      <c r="F44" s="232">
        <f>ROUND(D44/D48*100,1)</f>
        <v>59.7</v>
      </c>
      <c r="G44" s="1071" t="s">
        <v>510</v>
      </c>
      <c r="H44" s="1591">
        <v>62810</v>
      </c>
      <c r="I44" s="1071" t="s">
        <v>255</v>
      </c>
      <c r="J44" s="232">
        <f>ROUND(H44/H48*100,1)</f>
        <v>58.8</v>
      </c>
      <c r="K44" s="1071" t="s">
        <v>510</v>
      </c>
      <c r="L44" s="1591">
        <v>65366</v>
      </c>
      <c r="M44" s="1071" t="s">
        <v>255</v>
      </c>
      <c r="N44" s="232">
        <f>ROUND(L44/L48*100,1)</f>
        <v>60</v>
      </c>
      <c r="O44" s="1071" t="s">
        <v>510</v>
      </c>
      <c r="P44" s="1591">
        <v>66031</v>
      </c>
      <c r="Q44" s="1071" t="s">
        <v>255</v>
      </c>
      <c r="R44" s="232">
        <f>ROUND(P44/P48*100,1)</f>
        <v>62</v>
      </c>
      <c r="S44" s="1072" t="s">
        <v>510</v>
      </c>
      <c r="T44" s="1591">
        <v>63298</v>
      </c>
      <c r="U44" s="1071" t="s">
        <v>255</v>
      </c>
      <c r="V44" s="232">
        <f>ROUND(T44/T48*100,1)</f>
        <v>62.8</v>
      </c>
      <c r="W44" s="1073" t="s">
        <v>510</v>
      </c>
    </row>
    <row r="45" spans="2:23" ht="15" customHeight="1">
      <c r="B45" s="1074" t="s">
        <v>250</v>
      </c>
      <c r="C45" s="1471"/>
      <c r="D45" s="314"/>
      <c r="E45" s="1075"/>
      <c r="F45" s="233">
        <v>100</v>
      </c>
      <c r="G45" s="1075"/>
      <c r="H45" s="1592"/>
      <c r="I45" s="1075"/>
      <c r="J45" s="233">
        <f>ROUND(H44/D44*100,1)</f>
        <v>101</v>
      </c>
      <c r="K45" s="1075"/>
      <c r="L45" s="1592"/>
      <c r="M45" s="1075"/>
      <c r="N45" s="233">
        <f>ROUND(L44/D44*100,1)</f>
        <v>105.1</v>
      </c>
      <c r="O45" s="1075"/>
      <c r="P45" s="1592"/>
      <c r="Q45" s="1075"/>
      <c r="R45" s="233">
        <f>ROUND(P44/D44*100,1)</f>
        <v>106.2</v>
      </c>
      <c r="S45" s="1076"/>
      <c r="T45" s="1592"/>
      <c r="U45" s="1075"/>
      <c r="V45" s="233">
        <f>ROUND(T44/D44*100,1)</f>
        <v>101.8</v>
      </c>
      <c r="W45" s="1077"/>
    </row>
    <row r="46" spans="2:23" ht="15" customHeight="1">
      <c r="B46" s="1074"/>
      <c r="C46" s="1420" t="s">
        <v>257</v>
      </c>
      <c r="D46" s="313">
        <v>42063</v>
      </c>
      <c r="E46" s="1078" t="s">
        <v>255</v>
      </c>
      <c r="F46" s="234">
        <f>SUM(F48-F44)</f>
        <v>40.299999999999997</v>
      </c>
      <c r="G46" s="1078" t="s">
        <v>510</v>
      </c>
      <c r="H46" s="1593">
        <v>44020</v>
      </c>
      <c r="I46" s="1078" t="s">
        <v>255</v>
      </c>
      <c r="J46" s="234">
        <f>SUM(J48-J44)</f>
        <v>41.2</v>
      </c>
      <c r="K46" s="1078" t="s">
        <v>510</v>
      </c>
      <c r="L46" s="1593">
        <v>43531</v>
      </c>
      <c r="M46" s="1078" t="s">
        <v>255</v>
      </c>
      <c r="N46" s="234">
        <f>SUM(N48-N44)</f>
        <v>40</v>
      </c>
      <c r="O46" s="1078" t="s">
        <v>510</v>
      </c>
      <c r="P46" s="1593">
        <v>40487</v>
      </c>
      <c r="Q46" s="1078" t="s">
        <v>255</v>
      </c>
      <c r="R46" s="234">
        <f>SUM(R48-R44)</f>
        <v>38</v>
      </c>
      <c r="S46" s="1079" t="s">
        <v>510</v>
      </c>
      <c r="T46" s="1593">
        <v>37481</v>
      </c>
      <c r="U46" s="1078" t="s">
        <v>255</v>
      </c>
      <c r="V46" s="234">
        <f>SUM(V48-V44)</f>
        <v>37.200000000000003</v>
      </c>
      <c r="W46" s="1080" t="s">
        <v>510</v>
      </c>
    </row>
    <row r="47" spans="2:23" ht="15" customHeight="1">
      <c r="B47" s="1074"/>
      <c r="C47" s="1585"/>
      <c r="D47" s="314"/>
      <c r="E47" s="1081"/>
      <c r="F47" s="235">
        <v>100</v>
      </c>
      <c r="G47" s="1081"/>
      <c r="H47" s="1594"/>
      <c r="I47" s="1081"/>
      <c r="J47" s="235">
        <f>ROUND(H46/D46*100,1)</f>
        <v>104.7</v>
      </c>
      <c r="K47" s="1081"/>
      <c r="L47" s="1594"/>
      <c r="M47" s="1081"/>
      <c r="N47" s="235">
        <f>ROUND(L46/D46*100,1)</f>
        <v>103.5</v>
      </c>
      <c r="O47" s="1081"/>
      <c r="P47" s="1594"/>
      <c r="Q47" s="1081"/>
      <c r="R47" s="235">
        <f>ROUND(P46/D46*100,1)</f>
        <v>96.3</v>
      </c>
      <c r="S47" s="1083"/>
      <c r="T47" s="1594"/>
      <c r="U47" s="1081"/>
      <c r="V47" s="235">
        <f>ROUND(T46/D46*100,1)</f>
        <v>89.1</v>
      </c>
      <c r="W47" s="1084"/>
    </row>
    <row r="48" spans="2:23" ht="15" customHeight="1">
      <c r="B48" s="1074" t="s">
        <v>251</v>
      </c>
      <c r="C48" s="1471" t="s">
        <v>25</v>
      </c>
      <c r="D48" s="315">
        <f>SUM(D44:D47)</f>
        <v>104260</v>
      </c>
      <c r="E48" s="1075" t="s">
        <v>255</v>
      </c>
      <c r="F48" s="233">
        <v>100</v>
      </c>
      <c r="G48" s="1075" t="s">
        <v>510</v>
      </c>
      <c r="H48" s="1588">
        <f>SUM(H44:H47)</f>
        <v>106830</v>
      </c>
      <c r="I48" s="1075" t="s">
        <v>255</v>
      </c>
      <c r="J48" s="233">
        <v>100</v>
      </c>
      <c r="K48" s="1075" t="s">
        <v>510</v>
      </c>
      <c r="L48" s="1588">
        <f>SUM(L44:L47)</f>
        <v>108897</v>
      </c>
      <c r="M48" s="1075" t="s">
        <v>255</v>
      </c>
      <c r="N48" s="233">
        <v>100</v>
      </c>
      <c r="O48" s="1075" t="s">
        <v>510</v>
      </c>
      <c r="P48" s="1588">
        <f>SUM(P44:P47)</f>
        <v>106518</v>
      </c>
      <c r="Q48" s="1075" t="s">
        <v>255</v>
      </c>
      <c r="R48" s="233">
        <v>100</v>
      </c>
      <c r="S48" s="1076" t="s">
        <v>510</v>
      </c>
      <c r="T48" s="1588">
        <f>SUM(T44:T47)</f>
        <v>100779</v>
      </c>
      <c r="U48" s="1075" t="s">
        <v>255</v>
      </c>
      <c r="V48" s="233">
        <v>100</v>
      </c>
      <c r="W48" s="1077" t="s">
        <v>510</v>
      </c>
    </row>
    <row r="49" spans="2:23" ht="15" customHeight="1" thickBot="1">
      <c r="B49" s="1074"/>
      <c r="C49" s="1471"/>
      <c r="D49" s="237"/>
      <c r="E49" s="1075"/>
      <c r="F49" s="233">
        <v>100</v>
      </c>
      <c r="G49" s="1075"/>
      <c r="H49" s="1589"/>
      <c r="I49" s="1075"/>
      <c r="J49" s="233">
        <f>ROUND(H48/D48*100,1)</f>
        <v>102.5</v>
      </c>
      <c r="K49" s="1075"/>
      <c r="L49" s="1589"/>
      <c r="M49" s="1075"/>
      <c r="N49" s="233">
        <f>ROUND(L48/D48*100,1)</f>
        <v>104.4</v>
      </c>
      <c r="O49" s="1075"/>
      <c r="P49" s="1589"/>
      <c r="Q49" s="1075"/>
      <c r="R49" s="233">
        <f>ROUND(P48/D48*100,1)</f>
        <v>102.2</v>
      </c>
      <c r="S49" s="1076"/>
      <c r="T49" s="1589"/>
      <c r="U49" s="1075"/>
      <c r="V49" s="233">
        <f>ROUND(T48/D48*100,1)</f>
        <v>96.7</v>
      </c>
      <c r="W49" s="1077"/>
    </row>
    <row r="50" spans="2:23" ht="15" customHeight="1">
      <c r="B50" s="1091"/>
      <c r="C50" s="1469" t="s">
        <v>20</v>
      </c>
      <c r="D50" s="1581">
        <f>SUM(D14,D20,D26,D44,D32,D38)</f>
        <v>268197</v>
      </c>
      <c r="E50" s="1092" t="s">
        <v>255</v>
      </c>
      <c r="F50" s="1093">
        <f>ROUND(D50/D54*100,1)</f>
        <v>59.5</v>
      </c>
      <c r="G50" s="1093" t="s">
        <v>510</v>
      </c>
      <c r="H50" s="1583">
        <f>SUM(H14,H20,H26,H44,H32,H38)</f>
        <v>271257</v>
      </c>
      <c r="I50" s="1092" t="s">
        <v>255</v>
      </c>
      <c r="J50" s="1093">
        <f>ROUND(H50/H54*100,1)</f>
        <v>59.3</v>
      </c>
      <c r="K50" s="1093" t="s">
        <v>510</v>
      </c>
      <c r="L50" s="1583">
        <f>SUM(L14,L20,L26,L44,L32,L38)</f>
        <v>278360</v>
      </c>
      <c r="M50" s="1092" t="s">
        <v>255</v>
      </c>
      <c r="N50" s="1093">
        <f>ROUND(L50/L54*100,1)</f>
        <v>60.2</v>
      </c>
      <c r="O50" s="1093" t="s">
        <v>510</v>
      </c>
      <c r="P50" s="1583">
        <f>SUM(P14+P20+P26+P44+P32+P38)</f>
        <v>274316</v>
      </c>
      <c r="Q50" s="1092" t="s">
        <v>255</v>
      </c>
      <c r="R50" s="1093">
        <f>ROUND(P50/P54*100,1)</f>
        <v>61.4</v>
      </c>
      <c r="S50" s="1094" t="s">
        <v>510</v>
      </c>
      <c r="T50" s="1583">
        <f>SUM(T14,T20,T26,T44,T32,T38)</f>
        <v>257820</v>
      </c>
      <c r="U50" s="1092" t="s">
        <v>255</v>
      </c>
      <c r="V50" s="1093">
        <f>ROUND(T50/T54*100,1)</f>
        <v>61.7</v>
      </c>
      <c r="W50" s="1095" t="s">
        <v>510</v>
      </c>
    </row>
    <row r="51" spans="2:23" ht="15" customHeight="1">
      <c r="B51" s="1074"/>
      <c r="C51" s="1471"/>
      <c r="D51" s="1590"/>
      <c r="E51" s="1096"/>
      <c r="F51" s="1075">
        <v>100</v>
      </c>
      <c r="G51" s="1075"/>
      <c r="H51" s="1584"/>
      <c r="I51" s="1096"/>
      <c r="J51" s="233">
        <f>ROUND(H50/D50*100,1)</f>
        <v>101.1</v>
      </c>
      <c r="K51" s="1075"/>
      <c r="L51" s="1584"/>
      <c r="M51" s="1096"/>
      <c r="N51" s="233">
        <f>ROUND(L50/D50*100,1)</f>
        <v>103.8</v>
      </c>
      <c r="O51" s="1075"/>
      <c r="P51" s="1584"/>
      <c r="Q51" s="1096"/>
      <c r="R51" s="233">
        <f>ROUND(P50/D50*100,1)</f>
        <v>102.3</v>
      </c>
      <c r="S51" s="1076"/>
      <c r="T51" s="1584"/>
      <c r="U51" s="1096"/>
      <c r="V51" s="233">
        <f>ROUND(T50/D50*100,1)</f>
        <v>96.1</v>
      </c>
      <c r="W51" s="1077"/>
    </row>
    <row r="52" spans="2:23" ht="15" customHeight="1">
      <c r="B52" s="1199" t="s">
        <v>25</v>
      </c>
      <c r="C52" s="1420" t="s">
        <v>257</v>
      </c>
      <c r="D52" s="1457">
        <f>SUM(D16,D22,D28,D46,D34,D40)</f>
        <v>182340</v>
      </c>
      <c r="E52" s="1097" t="s">
        <v>255</v>
      </c>
      <c r="F52" s="1078">
        <f>SUM(F54-F50)</f>
        <v>40.5</v>
      </c>
      <c r="G52" s="1078" t="s">
        <v>510</v>
      </c>
      <c r="H52" s="1586">
        <f>SUM(H16,H22,H28,H46,H34,H40)</f>
        <v>185858</v>
      </c>
      <c r="I52" s="1097" t="s">
        <v>255</v>
      </c>
      <c r="J52" s="1078">
        <f>SUM(J54-J50)</f>
        <v>40.700000000000003</v>
      </c>
      <c r="K52" s="1078" t="s">
        <v>510</v>
      </c>
      <c r="L52" s="1586">
        <f>SUM(L16,L22,L28,L46,L34,L40)</f>
        <v>183919.5</v>
      </c>
      <c r="M52" s="1097" t="s">
        <v>255</v>
      </c>
      <c r="N52" s="1078">
        <f>SUM(N54-N50)</f>
        <v>39.799999999999997</v>
      </c>
      <c r="O52" s="1078" t="s">
        <v>510</v>
      </c>
      <c r="P52" s="1586">
        <f>SUM(P16+P22+P28+P34+P46+P40)</f>
        <v>172458</v>
      </c>
      <c r="Q52" s="1097" t="s">
        <v>255</v>
      </c>
      <c r="R52" s="1078">
        <f>SUM(R54-R50)</f>
        <v>38.6</v>
      </c>
      <c r="S52" s="1079" t="s">
        <v>510</v>
      </c>
      <c r="T52" s="1586">
        <f>SUM(T16,T22,T28,T46,T34,T40)</f>
        <v>160311</v>
      </c>
      <c r="U52" s="1097" t="s">
        <v>255</v>
      </c>
      <c r="V52" s="1078">
        <f>SUM(V54-V50)</f>
        <v>38.299999999999997</v>
      </c>
      <c r="W52" s="1080" t="s">
        <v>510</v>
      </c>
    </row>
    <row r="53" spans="2:23" ht="15" customHeight="1">
      <c r="B53" s="1199"/>
      <c r="C53" s="1585"/>
      <c r="D53" s="1429"/>
      <c r="E53" s="1082"/>
      <c r="F53" s="1081">
        <v>100</v>
      </c>
      <c r="G53" s="1081"/>
      <c r="H53" s="1587"/>
      <c r="I53" s="1082"/>
      <c r="J53" s="235">
        <f>ROUND(H52/D52*100,1)</f>
        <v>101.9</v>
      </c>
      <c r="K53" s="1081"/>
      <c r="L53" s="1587"/>
      <c r="M53" s="1082"/>
      <c r="N53" s="235">
        <f>ROUND(L52/D52*100,1)</f>
        <v>100.9</v>
      </c>
      <c r="O53" s="1081"/>
      <c r="P53" s="1587"/>
      <c r="Q53" s="1082"/>
      <c r="R53" s="235">
        <f>ROUND(P52/D52*100,1)</f>
        <v>94.6</v>
      </c>
      <c r="S53" s="1083"/>
      <c r="T53" s="1587"/>
      <c r="U53" s="1082"/>
      <c r="V53" s="235">
        <f>ROUND(T52/D52*100,1)</f>
        <v>87.9</v>
      </c>
      <c r="W53" s="1084"/>
    </row>
    <row r="54" spans="2:23" ht="15" customHeight="1">
      <c r="B54" s="1074"/>
      <c r="C54" s="1033" t="s">
        <v>25</v>
      </c>
      <c r="D54" s="1457">
        <f>SUM(D50:D53)</f>
        <v>450537</v>
      </c>
      <c r="E54" s="1096" t="s">
        <v>255</v>
      </c>
      <c r="F54" s="1075">
        <v>100</v>
      </c>
      <c r="G54" s="1075" t="s">
        <v>510</v>
      </c>
      <c r="H54" s="1579">
        <f>SUM(H50:H53)</f>
        <v>457115</v>
      </c>
      <c r="I54" s="1096" t="s">
        <v>255</v>
      </c>
      <c r="J54" s="1075">
        <v>100</v>
      </c>
      <c r="K54" s="1075" t="s">
        <v>510</v>
      </c>
      <c r="L54" s="1579">
        <f>SUM(L50:L53)</f>
        <v>462279.5</v>
      </c>
      <c r="M54" s="1096" t="s">
        <v>255</v>
      </c>
      <c r="N54" s="1075">
        <v>100</v>
      </c>
      <c r="O54" s="1075" t="s">
        <v>510</v>
      </c>
      <c r="P54" s="1579">
        <f>SUM(P50:P53)</f>
        <v>446774</v>
      </c>
      <c r="Q54" s="1096" t="s">
        <v>255</v>
      </c>
      <c r="R54" s="1075">
        <v>100</v>
      </c>
      <c r="S54" s="1076" t="s">
        <v>510</v>
      </c>
      <c r="T54" s="1579">
        <f>SUM(T50:T53)</f>
        <v>418131</v>
      </c>
      <c r="U54" s="1096" t="s">
        <v>255</v>
      </c>
      <c r="V54" s="1075">
        <v>100</v>
      </c>
      <c r="W54" s="1077" t="s">
        <v>510</v>
      </c>
    </row>
    <row r="55" spans="2:23" ht="15" customHeight="1" thickBot="1">
      <c r="B55" s="1098"/>
      <c r="C55" s="1099"/>
      <c r="D55" s="1578"/>
      <c r="E55" s="1100"/>
      <c r="F55" s="1101">
        <v>100</v>
      </c>
      <c r="G55" s="1101"/>
      <c r="H55" s="1580"/>
      <c r="I55" s="1100"/>
      <c r="J55" s="233">
        <f>ROUND(H54/D54*100,1)</f>
        <v>101.5</v>
      </c>
      <c r="K55" s="1101"/>
      <c r="L55" s="1580"/>
      <c r="M55" s="1100"/>
      <c r="N55" s="233">
        <f>ROUND(L54/D54*100,1)</f>
        <v>102.6</v>
      </c>
      <c r="O55" s="1101"/>
      <c r="P55" s="1580"/>
      <c r="Q55" s="1100"/>
      <c r="R55" s="233">
        <f>ROUND(P54/D54*100,1)</f>
        <v>99.2</v>
      </c>
      <c r="S55" s="1102"/>
      <c r="T55" s="1580"/>
      <c r="U55" s="1100"/>
      <c r="V55" s="233">
        <f>ROUND(T54/D54*100,1)</f>
        <v>92.8</v>
      </c>
      <c r="W55" s="1103"/>
    </row>
    <row r="56" spans="2:23" ht="15" customHeight="1">
      <c r="B56" s="1091"/>
      <c r="C56" s="1469" t="s">
        <v>20</v>
      </c>
      <c r="D56" s="1104">
        <v>2912692</v>
      </c>
      <c r="E56" s="1093" t="s">
        <v>255</v>
      </c>
      <c r="F56" s="1093">
        <f>ROUND(D56/D60*100,1)</f>
        <v>67.8</v>
      </c>
      <c r="G56" s="1093" t="s">
        <v>510</v>
      </c>
      <c r="H56" s="1581">
        <v>2895373</v>
      </c>
      <c r="I56" s="1093" t="s">
        <v>255</v>
      </c>
      <c r="J56" s="1093">
        <f>ROUND(H56/H60*100,1)</f>
        <v>67.8</v>
      </c>
      <c r="K56" s="1093" t="s">
        <v>510</v>
      </c>
      <c r="L56" s="1581">
        <v>2999112</v>
      </c>
      <c r="M56" s="1093" t="s">
        <v>255</v>
      </c>
      <c r="N56" s="1093">
        <f>ROUND(L56/L60*100,1)</f>
        <v>68.8</v>
      </c>
      <c r="O56" s="1093" t="s">
        <v>510</v>
      </c>
      <c r="P56" s="1581">
        <v>3011702</v>
      </c>
      <c r="Q56" s="1093" t="s">
        <v>255</v>
      </c>
      <c r="R56" s="1093">
        <f>ROUND(P56/P60*100,1)</f>
        <v>69.099999999999994</v>
      </c>
      <c r="S56" s="1094" t="s">
        <v>510</v>
      </c>
      <c r="T56" s="1581">
        <v>2998823</v>
      </c>
      <c r="U56" s="1093" t="s">
        <v>255</v>
      </c>
      <c r="V56" s="1093">
        <f>ROUND(T56/T60*100,1)</f>
        <v>69.599999999999994</v>
      </c>
      <c r="W56" s="1095" t="s">
        <v>510</v>
      </c>
    </row>
    <row r="57" spans="2:23" ht="15" customHeight="1">
      <c r="B57" s="1074" t="s">
        <v>258</v>
      </c>
      <c r="C57" s="1471"/>
      <c r="D57" s="1105"/>
      <c r="E57" s="1075"/>
      <c r="F57" s="1075">
        <v>100</v>
      </c>
      <c r="G57" s="1075"/>
      <c r="H57" s="1582"/>
      <c r="I57" s="1075"/>
      <c r="J57" s="233">
        <f>ROUND(H56/D56*100,1)</f>
        <v>99.4</v>
      </c>
      <c r="K57" s="1075"/>
      <c r="L57" s="1582"/>
      <c r="M57" s="1075"/>
      <c r="N57" s="233">
        <f>ROUND(L56/D56*100,1)</f>
        <v>103</v>
      </c>
      <c r="O57" s="1075"/>
      <c r="P57" s="1582"/>
      <c r="Q57" s="1075"/>
      <c r="R57" s="233">
        <f>ROUND(P56/D56*100,1)</f>
        <v>103.4</v>
      </c>
      <c r="S57" s="1076"/>
      <c r="T57" s="1582"/>
      <c r="U57" s="1075"/>
      <c r="V57" s="233">
        <f>ROUND(T56/D56*100,1)</f>
        <v>103</v>
      </c>
      <c r="W57" s="1077"/>
    </row>
    <row r="58" spans="2:23" ht="15" customHeight="1">
      <c r="B58" s="1074"/>
      <c r="C58" s="1089" t="s">
        <v>257</v>
      </c>
      <c r="D58" s="1457">
        <v>1381474</v>
      </c>
      <c r="E58" s="1078" t="s">
        <v>255</v>
      </c>
      <c r="F58" s="1078">
        <f>SUM(F60-F56)</f>
        <v>32.200000000000003</v>
      </c>
      <c r="G58" s="1078" t="s">
        <v>510</v>
      </c>
      <c r="H58" s="1457">
        <v>1372174</v>
      </c>
      <c r="I58" s="1078" t="s">
        <v>255</v>
      </c>
      <c r="J58" s="1078">
        <f>SUM(J60-J56)</f>
        <v>32.200000000000003</v>
      </c>
      <c r="K58" s="1078" t="s">
        <v>510</v>
      </c>
      <c r="L58" s="1457">
        <v>1358882</v>
      </c>
      <c r="M58" s="1078" t="s">
        <v>255</v>
      </c>
      <c r="N58" s="1078">
        <f>SUM(N60-N56)</f>
        <v>31.200000000000003</v>
      </c>
      <c r="O58" s="1078" t="s">
        <v>510</v>
      </c>
      <c r="P58" s="1457">
        <v>1349306</v>
      </c>
      <c r="Q58" s="1078" t="s">
        <v>255</v>
      </c>
      <c r="R58" s="1078">
        <f>SUM(R60-R56)</f>
        <v>30.900000000000006</v>
      </c>
      <c r="S58" s="1079" t="s">
        <v>510</v>
      </c>
      <c r="T58" s="1457">
        <v>1310965</v>
      </c>
      <c r="U58" s="1078" t="s">
        <v>255</v>
      </c>
      <c r="V58" s="1078">
        <f>SUM(V60-V56)</f>
        <v>30.400000000000006</v>
      </c>
      <c r="W58" s="1080" t="s">
        <v>510</v>
      </c>
    </row>
    <row r="59" spans="2:23" ht="15" customHeight="1">
      <c r="B59" s="1074"/>
      <c r="C59" s="1090"/>
      <c r="D59" s="1429"/>
      <c r="E59" s="1081"/>
      <c r="F59" s="1081">
        <v>100</v>
      </c>
      <c r="G59" s="1081"/>
      <c r="H59" s="1429"/>
      <c r="I59" s="1081"/>
      <c r="J59" s="235">
        <f>ROUND(H58/D58*100,1)</f>
        <v>99.3</v>
      </c>
      <c r="K59" s="1081"/>
      <c r="L59" s="1429"/>
      <c r="M59" s="1081"/>
      <c r="N59" s="235">
        <f>ROUND(L58/D58*100,1)</f>
        <v>98.4</v>
      </c>
      <c r="O59" s="1081"/>
      <c r="P59" s="1429"/>
      <c r="Q59" s="1081"/>
      <c r="R59" s="235">
        <f>ROUND(P58/D58*100,1)</f>
        <v>97.7</v>
      </c>
      <c r="S59" s="1083"/>
      <c r="T59" s="1429"/>
      <c r="U59" s="1081"/>
      <c r="V59" s="235">
        <f>ROUND(T58/D58*100,1)</f>
        <v>94.9</v>
      </c>
      <c r="W59" s="1084"/>
    </row>
    <row r="60" spans="2:23" ht="15" customHeight="1">
      <c r="B60" s="1074" t="s">
        <v>259</v>
      </c>
      <c r="C60" s="1471" t="s">
        <v>25</v>
      </c>
      <c r="D60" s="1577">
        <f>SUM(D56:D59)</f>
        <v>4294166</v>
      </c>
      <c r="E60" s="1075" t="s">
        <v>255</v>
      </c>
      <c r="F60" s="1075">
        <v>100</v>
      </c>
      <c r="G60" s="1075" t="s">
        <v>510</v>
      </c>
      <c r="H60" s="1575">
        <f>SUM(H56:H59)</f>
        <v>4267547</v>
      </c>
      <c r="I60" s="1075" t="s">
        <v>255</v>
      </c>
      <c r="J60" s="1075">
        <v>100</v>
      </c>
      <c r="K60" s="1075" t="s">
        <v>510</v>
      </c>
      <c r="L60" s="1575">
        <f>SUM(L56:L59)</f>
        <v>4357994</v>
      </c>
      <c r="M60" s="1075" t="s">
        <v>255</v>
      </c>
      <c r="N60" s="1075">
        <v>100</v>
      </c>
      <c r="O60" s="1075" t="s">
        <v>510</v>
      </c>
      <c r="P60" s="1575">
        <f>SUM(P56:P59)</f>
        <v>4361008</v>
      </c>
      <c r="Q60" s="1075" t="s">
        <v>255</v>
      </c>
      <c r="R60" s="1075">
        <v>100</v>
      </c>
      <c r="S60" s="1076" t="s">
        <v>510</v>
      </c>
      <c r="T60" s="1575">
        <f>SUM(T56:T59)</f>
        <v>4309788</v>
      </c>
      <c r="U60" s="1075" t="s">
        <v>255</v>
      </c>
      <c r="V60" s="1075">
        <v>100</v>
      </c>
      <c r="W60" s="1077" t="s">
        <v>510</v>
      </c>
    </row>
    <row r="61" spans="2:23" ht="15" customHeight="1" thickBot="1">
      <c r="B61" s="1098"/>
      <c r="C61" s="1421"/>
      <c r="D61" s="1576"/>
      <c r="E61" s="1101"/>
      <c r="F61" s="1101">
        <v>100</v>
      </c>
      <c r="G61" s="1101"/>
      <c r="H61" s="1576"/>
      <c r="I61" s="1101"/>
      <c r="J61" s="238">
        <f>ROUND(H60/D60*100,1)</f>
        <v>99.4</v>
      </c>
      <c r="K61" s="1101"/>
      <c r="L61" s="1576"/>
      <c r="M61" s="1101"/>
      <c r="N61" s="238">
        <f>ROUND(L60/D60*100,1)</f>
        <v>101.5</v>
      </c>
      <c r="O61" s="1101"/>
      <c r="P61" s="1576"/>
      <c r="Q61" s="1101"/>
      <c r="R61" s="238">
        <f>ROUND(P60/D60*100,1)</f>
        <v>101.6</v>
      </c>
      <c r="S61" s="1102"/>
      <c r="T61" s="1576"/>
      <c r="U61" s="1101"/>
      <c r="V61" s="238">
        <f>ROUND(T60/D60*100,1)</f>
        <v>100.4</v>
      </c>
      <c r="W61" s="1103"/>
    </row>
    <row r="62" spans="2:23" ht="15" customHeight="1">
      <c r="B62" s="1106"/>
      <c r="C62" s="1003"/>
      <c r="D62" s="1107"/>
      <c r="E62" s="1075"/>
      <c r="F62" s="1075"/>
      <c r="G62" s="1075"/>
      <c r="I62" s="1075"/>
      <c r="J62" s="1075"/>
      <c r="K62" s="1075"/>
      <c r="P62" s="3" t="s">
        <v>532</v>
      </c>
    </row>
    <row r="63" spans="2:23">
      <c r="B63" s="1045" t="s">
        <v>533</v>
      </c>
      <c r="C63" s="1003" t="s">
        <v>534</v>
      </c>
      <c r="D63" s="1107"/>
      <c r="E63" s="1075"/>
      <c r="F63" s="1075"/>
      <c r="G63" s="1075"/>
      <c r="I63" s="1075"/>
      <c r="J63" s="1075"/>
      <c r="K63" s="1075"/>
    </row>
    <row r="64" spans="2:23">
      <c r="C64" s="1003" t="s">
        <v>535</v>
      </c>
      <c r="D64" s="1107"/>
      <c r="E64" s="1075"/>
      <c r="F64" s="1075"/>
      <c r="G64" s="1075"/>
      <c r="I64" s="1075"/>
      <c r="J64" s="1075"/>
      <c r="K64" s="1075"/>
    </row>
    <row r="65" spans="4:4">
      <c r="D65" s="3" t="s">
        <v>511</v>
      </c>
    </row>
  </sheetData>
  <mergeCells count="144">
    <mergeCell ref="D3:G3"/>
    <mergeCell ref="H3:K3"/>
    <mergeCell ref="L3:O3"/>
    <mergeCell ref="P3:S3"/>
    <mergeCell ref="T3:W3"/>
    <mergeCell ref="C10:C11"/>
    <mergeCell ref="T14:T15"/>
    <mergeCell ref="C16:C17"/>
    <mergeCell ref="D16:D17"/>
    <mergeCell ref="H16:H17"/>
    <mergeCell ref="L16:L17"/>
    <mergeCell ref="P16:P17"/>
    <mergeCell ref="T16:T17"/>
    <mergeCell ref="C12:C13"/>
    <mergeCell ref="C14:C15"/>
    <mergeCell ref="D14:D15"/>
    <mergeCell ref="H14:H15"/>
    <mergeCell ref="L14:L15"/>
    <mergeCell ref="P14:P15"/>
    <mergeCell ref="C20:C21"/>
    <mergeCell ref="D20:D21"/>
    <mergeCell ref="H20:H21"/>
    <mergeCell ref="L20:L21"/>
    <mergeCell ref="P20:P21"/>
    <mergeCell ref="T20:T21"/>
    <mergeCell ref="C18:C19"/>
    <mergeCell ref="D18:D19"/>
    <mergeCell ref="H18:H19"/>
    <mergeCell ref="L18:L19"/>
    <mergeCell ref="P18:P19"/>
    <mergeCell ref="T18:T19"/>
    <mergeCell ref="C24:C25"/>
    <mergeCell ref="D24:D25"/>
    <mergeCell ref="H24:H25"/>
    <mergeCell ref="L24:L25"/>
    <mergeCell ref="P24:P25"/>
    <mergeCell ref="T24:T25"/>
    <mergeCell ref="C22:C23"/>
    <mergeCell ref="D22:D23"/>
    <mergeCell ref="H22:H23"/>
    <mergeCell ref="L22:L23"/>
    <mergeCell ref="P22:P23"/>
    <mergeCell ref="T22:T23"/>
    <mergeCell ref="C28:C29"/>
    <mergeCell ref="D28:D29"/>
    <mergeCell ref="H28:H29"/>
    <mergeCell ref="L28:L29"/>
    <mergeCell ref="P28:P29"/>
    <mergeCell ref="T28:T29"/>
    <mergeCell ref="C26:C27"/>
    <mergeCell ref="D26:D27"/>
    <mergeCell ref="H26:H27"/>
    <mergeCell ref="L26:L27"/>
    <mergeCell ref="P26:P27"/>
    <mergeCell ref="T26:T27"/>
    <mergeCell ref="C32:C33"/>
    <mergeCell ref="D32:D33"/>
    <mergeCell ref="H32:H33"/>
    <mergeCell ref="L32:L33"/>
    <mergeCell ref="P32:P33"/>
    <mergeCell ref="T32:T33"/>
    <mergeCell ref="C30:C31"/>
    <mergeCell ref="D30:D31"/>
    <mergeCell ref="H30:H31"/>
    <mergeCell ref="L30:L31"/>
    <mergeCell ref="P30:P31"/>
    <mergeCell ref="T30:T31"/>
    <mergeCell ref="C38:C39"/>
    <mergeCell ref="D38:D39"/>
    <mergeCell ref="H38:H39"/>
    <mergeCell ref="L38:L39"/>
    <mergeCell ref="P38:P39"/>
    <mergeCell ref="T38:T39"/>
    <mergeCell ref="H34:H35"/>
    <mergeCell ref="L34:L35"/>
    <mergeCell ref="P34:P35"/>
    <mergeCell ref="T34:T35"/>
    <mergeCell ref="C36:C37"/>
    <mergeCell ref="D36:D37"/>
    <mergeCell ref="H36:H37"/>
    <mergeCell ref="L36:L37"/>
    <mergeCell ref="P36:P37"/>
    <mergeCell ref="T36:T37"/>
    <mergeCell ref="C42:C43"/>
    <mergeCell ref="D42:D43"/>
    <mergeCell ref="H42:H43"/>
    <mergeCell ref="L42:L43"/>
    <mergeCell ref="P42:P43"/>
    <mergeCell ref="T42:T43"/>
    <mergeCell ref="C40:C41"/>
    <mergeCell ref="D40:D41"/>
    <mergeCell ref="H40:H41"/>
    <mergeCell ref="L40:L41"/>
    <mergeCell ref="P40:P41"/>
    <mergeCell ref="T40:T41"/>
    <mergeCell ref="C44:C45"/>
    <mergeCell ref="H44:H45"/>
    <mergeCell ref="L44:L45"/>
    <mergeCell ref="P44:P45"/>
    <mergeCell ref="T44:T45"/>
    <mergeCell ref="C46:C47"/>
    <mergeCell ref="H46:H47"/>
    <mergeCell ref="L46:L47"/>
    <mergeCell ref="P46:P47"/>
    <mergeCell ref="T46:T47"/>
    <mergeCell ref="T50:T51"/>
    <mergeCell ref="B52:B53"/>
    <mergeCell ref="C52:C53"/>
    <mergeCell ref="D52:D53"/>
    <mergeCell ref="H52:H53"/>
    <mergeCell ref="L52:L53"/>
    <mergeCell ref="P52:P53"/>
    <mergeCell ref="T52:T53"/>
    <mergeCell ref="C48:C49"/>
    <mergeCell ref="H48:H49"/>
    <mergeCell ref="L48:L49"/>
    <mergeCell ref="P48:P49"/>
    <mergeCell ref="T48:T49"/>
    <mergeCell ref="C50:C51"/>
    <mergeCell ref="D50:D51"/>
    <mergeCell ref="H50:H51"/>
    <mergeCell ref="L50:L51"/>
    <mergeCell ref="P50:P51"/>
    <mergeCell ref="D54:D55"/>
    <mergeCell ref="H54:H55"/>
    <mergeCell ref="L54:L55"/>
    <mergeCell ref="P54:P55"/>
    <mergeCell ref="T54:T55"/>
    <mergeCell ref="C56:C57"/>
    <mergeCell ref="H56:H57"/>
    <mergeCell ref="L56:L57"/>
    <mergeCell ref="P56:P57"/>
    <mergeCell ref="T56:T57"/>
    <mergeCell ref="T60:T61"/>
    <mergeCell ref="D58:D59"/>
    <mergeCell ref="H58:H59"/>
    <mergeCell ref="L58:L59"/>
    <mergeCell ref="P58:P59"/>
    <mergeCell ref="T58:T59"/>
    <mergeCell ref="C60:C61"/>
    <mergeCell ref="D60:D61"/>
    <mergeCell ref="H60:H61"/>
    <mergeCell ref="L60:L61"/>
    <mergeCell ref="P60:P61"/>
  </mergeCells>
  <phoneticPr fontId="7"/>
  <pageMargins left="0.78740157480314965" right="0.39370078740157483" top="0.78740157480314965" bottom="0.78740157480314965" header="0.51181102362204722" footer="0.51181102362204722"/>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BDCB-DEFB-4DEC-B47E-66ED7A6C1F8B}">
  <sheetPr>
    <tabColor rgb="FFFF99FF"/>
    <pageSetUpPr fitToPage="1"/>
  </sheetPr>
  <dimension ref="A2:N35"/>
  <sheetViews>
    <sheetView zoomScaleNormal="100" workbookViewId="0"/>
  </sheetViews>
  <sheetFormatPr defaultRowHeight="12"/>
  <cols>
    <col min="1" max="2" width="4" style="3" customWidth="1"/>
    <col min="3" max="3" width="2.375" style="3" customWidth="1"/>
    <col min="4" max="4" width="2.875" style="3" customWidth="1"/>
    <col min="5" max="5" width="14.5" style="3" customWidth="1"/>
    <col min="6" max="6" width="5" style="3" customWidth="1"/>
    <col min="7" max="7" width="14.5" style="3" customWidth="1"/>
    <col min="8" max="8" width="5" style="3" customWidth="1"/>
    <col min="9" max="9" width="14.5" style="3" customWidth="1"/>
    <col min="10" max="10" width="5" style="3" customWidth="1"/>
    <col min="11" max="11" width="14.5" style="3" customWidth="1"/>
    <col min="12" max="12" width="5" style="3" customWidth="1"/>
    <col min="13" max="13" width="14.5" style="3" customWidth="1"/>
    <col min="14" max="14" width="5" style="3" customWidth="1"/>
    <col min="15" max="256" width="9" style="3"/>
    <col min="257" max="258" width="4" style="3" customWidth="1"/>
    <col min="259" max="259" width="2.375" style="3" customWidth="1"/>
    <col min="260" max="260" width="2.875" style="3" customWidth="1"/>
    <col min="261" max="261" width="14.5" style="3" customWidth="1"/>
    <col min="262" max="262" width="5" style="3" customWidth="1"/>
    <col min="263" max="263" width="14.5" style="3" customWidth="1"/>
    <col min="264" max="264" width="5" style="3" customWidth="1"/>
    <col min="265" max="265" width="14.5" style="3" customWidth="1"/>
    <col min="266" max="266" width="5" style="3" customWidth="1"/>
    <col min="267" max="267" width="14.5" style="3" customWidth="1"/>
    <col min="268" max="268" width="5" style="3" customWidth="1"/>
    <col min="269" max="269" width="14.5" style="3" customWidth="1"/>
    <col min="270" max="270" width="5" style="3" customWidth="1"/>
    <col min="271" max="512" width="9" style="3"/>
    <col min="513" max="514" width="4" style="3" customWidth="1"/>
    <col min="515" max="515" width="2.375" style="3" customWidth="1"/>
    <col min="516" max="516" width="2.875" style="3" customWidth="1"/>
    <col min="517" max="517" width="14.5" style="3" customWidth="1"/>
    <col min="518" max="518" width="5" style="3" customWidth="1"/>
    <col min="519" max="519" width="14.5" style="3" customWidth="1"/>
    <col min="520" max="520" width="5" style="3" customWidth="1"/>
    <col min="521" max="521" width="14.5" style="3" customWidth="1"/>
    <col min="522" max="522" width="5" style="3" customWidth="1"/>
    <col min="523" max="523" width="14.5" style="3" customWidth="1"/>
    <col min="524" max="524" width="5" style="3" customWidth="1"/>
    <col min="525" max="525" width="14.5" style="3" customWidth="1"/>
    <col min="526" max="526" width="5" style="3" customWidth="1"/>
    <col min="527" max="768" width="9" style="3"/>
    <col min="769" max="770" width="4" style="3" customWidth="1"/>
    <col min="771" max="771" width="2.375" style="3" customWidth="1"/>
    <col min="772" max="772" width="2.875" style="3" customWidth="1"/>
    <col min="773" max="773" width="14.5" style="3" customWidth="1"/>
    <col min="774" max="774" width="5" style="3" customWidth="1"/>
    <col min="775" max="775" width="14.5" style="3" customWidth="1"/>
    <col min="776" max="776" width="5" style="3" customWidth="1"/>
    <col min="777" max="777" width="14.5" style="3" customWidth="1"/>
    <col min="778" max="778" width="5" style="3" customWidth="1"/>
    <col min="779" max="779" width="14.5" style="3" customWidth="1"/>
    <col min="780" max="780" width="5" style="3" customWidth="1"/>
    <col min="781" max="781" width="14.5" style="3" customWidth="1"/>
    <col min="782" max="782" width="5" style="3" customWidth="1"/>
    <col min="783" max="1024" width="9" style="3"/>
    <col min="1025" max="1026" width="4" style="3" customWidth="1"/>
    <col min="1027" max="1027" width="2.375" style="3" customWidth="1"/>
    <col min="1028" max="1028" width="2.875" style="3" customWidth="1"/>
    <col min="1029" max="1029" width="14.5" style="3" customWidth="1"/>
    <col min="1030" max="1030" width="5" style="3" customWidth="1"/>
    <col min="1031" max="1031" width="14.5" style="3" customWidth="1"/>
    <col min="1032" max="1032" width="5" style="3" customWidth="1"/>
    <col min="1033" max="1033" width="14.5" style="3" customWidth="1"/>
    <col min="1034" max="1034" width="5" style="3" customWidth="1"/>
    <col min="1035" max="1035" width="14.5" style="3" customWidth="1"/>
    <col min="1036" max="1036" width="5" style="3" customWidth="1"/>
    <col min="1037" max="1037" width="14.5" style="3" customWidth="1"/>
    <col min="1038" max="1038" width="5" style="3" customWidth="1"/>
    <col min="1039" max="1280" width="9" style="3"/>
    <col min="1281" max="1282" width="4" style="3" customWidth="1"/>
    <col min="1283" max="1283" width="2.375" style="3" customWidth="1"/>
    <col min="1284" max="1284" width="2.875" style="3" customWidth="1"/>
    <col min="1285" max="1285" width="14.5" style="3" customWidth="1"/>
    <col min="1286" max="1286" width="5" style="3" customWidth="1"/>
    <col min="1287" max="1287" width="14.5" style="3" customWidth="1"/>
    <col min="1288" max="1288" width="5" style="3" customWidth="1"/>
    <col min="1289" max="1289" width="14.5" style="3" customWidth="1"/>
    <col min="1290" max="1290" width="5" style="3" customWidth="1"/>
    <col min="1291" max="1291" width="14.5" style="3" customWidth="1"/>
    <col min="1292" max="1292" width="5" style="3" customWidth="1"/>
    <col min="1293" max="1293" width="14.5" style="3" customWidth="1"/>
    <col min="1294" max="1294" width="5" style="3" customWidth="1"/>
    <col min="1295" max="1536" width="9" style="3"/>
    <col min="1537" max="1538" width="4" style="3" customWidth="1"/>
    <col min="1539" max="1539" width="2.375" style="3" customWidth="1"/>
    <col min="1540" max="1540" width="2.875" style="3" customWidth="1"/>
    <col min="1541" max="1541" width="14.5" style="3" customWidth="1"/>
    <col min="1542" max="1542" width="5" style="3" customWidth="1"/>
    <col min="1543" max="1543" width="14.5" style="3" customWidth="1"/>
    <col min="1544" max="1544" width="5" style="3" customWidth="1"/>
    <col min="1545" max="1545" width="14.5" style="3" customWidth="1"/>
    <col min="1546" max="1546" width="5" style="3" customWidth="1"/>
    <col min="1547" max="1547" width="14.5" style="3" customWidth="1"/>
    <col min="1548" max="1548" width="5" style="3" customWidth="1"/>
    <col min="1549" max="1549" width="14.5" style="3" customWidth="1"/>
    <col min="1550" max="1550" width="5" style="3" customWidth="1"/>
    <col min="1551" max="1792" width="9" style="3"/>
    <col min="1793" max="1794" width="4" style="3" customWidth="1"/>
    <col min="1795" max="1795" width="2.375" style="3" customWidth="1"/>
    <col min="1796" max="1796" width="2.875" style="3" customWidth="1"/>
    <col min="1797" max="1797" width="14.5" style="3" customWidth="1"/>
    <col min="1798" max="1798" width="5" style="3" customWidth="1"/>
    <col min="1799" max="1799" width="14.5" style="3" customWidth="1"/>
    <col min="1800" max="1800" width="5" style="3" customWidth="1"/>
    <col min="1801" max="1801" width="14.5" style="3" customWidth="1"/>
    <col min="1802" max="1802" width="5" style="3" customWidth="1"/>
    <col min="1803" max="1803" width="14.5" style="3" customWidth="1"/>
    <col min="1804" max="1804" width="5" style="3" customWidth="1"/>
    <col min="1805" max="1805" width="14.5" style="3" customWidth="1"/>
    <col min="1806" max="1806" width="5" style="3" customWidth="1"/>
    <col min="1807" max="2048" width="9" style="3"/>
    <col min="2049" max="2050" width="4" style="3" customWidth="1"/>
    <col min="2051" max="2051" width="2.375" style="3" customWidth="1"/>
    <col min="2052" max="2052" width="2.875" style="3" customWidth="1"/>
    <col min="2053" max="2053" width="14.5" style="3" customWidth="1"/>
    <col min="2054" max="2054" width="5" style="3" customWidth="1"/>
    <col min="2055" max="2055" width="14.5" style="3" customWidth="1"/>
    <col min="2056" max="2056" width="5" style="3" customWidth="1"/>
    <col min="2057" max="2057" width="14.5" style="3" customWidth="1"/>
    <col min="2058" max="2058" width="5" style="3" customWidth="1"/>
    <col min="2059" max="2059" width="14.5" style="3" customWidth="1"/>
    <col min="2060" max="2060" width="5" style="3" customWidth="1"/>
    <col min="2061" max="2061" width="14.5" style="3" customWidth="1"/>
    <col min="2062" max="2062" width="5" style="3" customWidth="1"/>
    <col min="2063" max="2304" width="9" style="3"/>
    <col min="2305" max="2306" width="4" style="3" customWidth="1"/>
    <col min="2307" max="2307" width="2.375" style="3" customWidth="1"/>
    <col min="2308" max="2308" width="2.875" style="3" customWidth="1"/>
    <col min="2309" max="2309" width="14.5" style="3" customWidth="1"/>
    <col min="2310" max="2310" width="5" style="3" customWidth="1"/>
    <col min="2311" max="2311" width="14.5" style="3" customWidth="1"/>
    <col min="2312" max="2312" width="5" style="3" customWidth="1"/>
    <col min="2313" max="2313" width="14.5" style="3" customWidth="1"/>
    <col min="2314" max="2314" width="5" style="3" customWidth="1"/>
    <col min="2315" max="2315" width="14.5" style="3" customWidth="1"/>
    <col min="2316" max="2316" width="5" style="3" customWidth="1"/>
    <col min="2317" max="2317" width="14.5" style="3" customWidth="1"/>
    <col min="2318" max="2318" width="5" style="3" customWidth="1"/>
    <col min="2319" max="2560" width="9" style="3"/>
    <col min="2561" max="2562" width="4" style="3" customWidth="1"/>
    <col min="2563" max="2563" width="2.375" style="3" customWidth="1"/>
    <col min="2564" max="2564" width="2.875" style="3" customWidth="1"/>
    <col min="2565" max="2565" width="14.5" style="3" customWidth="1"/>
    <col min="2566" max="2566" width="5" style="3" customWidth="1"/>
    <col min="2567" max="2567" width="14.5" style="3" customWidth="1"/>
    <col min="2568" max="2568" width="5" style="3" customWidth="1"/>
    <col min="2569" max="2569" width="14.5" style="3" customWidth="1"/>
    <col min="2570" max="2570" width="5" style="3" customWidth="1"/>
    <col min="2571" max="2571" width="14.5" style="3" customWidth="1"/>
    <col min="2572" max="2572" width="5" style="3" customWidth="1"/>
    <col min="2573" max="2573" width="14.5" style="3" customWidth="1"/>
    <col min="2574" max="2574" width="5" style="3" customWidth="1"/>
    <col min="2575" max="2816" width="9" style="3"/>
    <col min="2817" max="2818" width="4" style="3" customWidth="1"/>
    <col min="2819" max="2819" width="2.375" style="3" customWidth="1"/>
    <col min="2820" max="2820" width="2.875" style="3" customWidth="1"/>
    <col min="2821" max="2821" width="14.5" style="3" customWidth="1"/>
    <col min="2822" max="2822" width="5" style="3" customWidth="1"/>
    <col min="2823" max="2823" width="14.5" style="3" customWidth="1"/>
    <col min="2824" max="2824" width="5" style="3" customWidth="1"/>
    <col min="2825" max="2825" width="14.5" style="3" customWidth="1"/>
    <col min="2826" max="2826" width="5" style="3" customWidth="1"/>
    <col min="2827" max="2827" width="14.5" style="3" customWidth="1"/>
    <col min="2828" max="2828" width="5" style="3" customWidth="1"/>
    <col min="2829" max="2829" width="14.5" style="3" customWidth="1"/>
    <col min="2830" max="2830" width="5" style="3" customWidth="1"/>
    <col min="2831" max="3072" width="9" style="3"/>
    <col min="3073" max="3074" width="4" style="3" customWidth="1"/>
    <col min="3075" max="3075" width="2.375" style="3" customWidth="1"/>
    <col min="3076" max="3076" width="2.875" style="3" customWidth="1"/>
    <col min="3077" max="3077" width="14.5" style="3" customWidth="1"/>
    <col min="3078" max="3078" width="5" style="3" customWidth="1"/>
    <col min="3079" max="3079" width="14.5" style="3" customWidth="1"/>
    <col min="3080" max="3080" width="5" style="3" customWidth="1"/>
    <col min="3081" max="3081" width="14.5" style="3" customWidth="1"/>
    <col min="3082" max="3082" width="5" style="3" customWidth="1"/>
    <col min="3083" max="3083" width="14.5" style="3" customWidth="1"/>
    <col min="3084" max="3084" width="5" style="3" customWidth="1"/>
    <col min="3085" max="3085" width="14.5" style="3" customWidth="1"/>
    <col min="3086" max="3086" width="5" style="3" customWidth="1"/>
    <col min="3087" max="3328" width="9" style="3"/>
    <col min="3329" max="3330" width="4" style="3" customWidth="1"/>
    <col min="3331" max="3331" width="2.375" style="3" customWidth="1"/>
    <col min="3332" max="3332" width="2.875" style="3" customWidth="1"/>
    <col min="3333" max="3333" width="14.5" style="3" customWidth="1"/>
    <col min="3334" max="3334" width="5" style="3" customWidth="1"/>
    <col min="3335" max="3335" width="14.5" style="3" customWidth="1"/>
    <col min="3336" max="3336" width="5" style="3" customWidth="1"/>
    <col min="3337" max="3337" width="14.5" style="3" customWidth="1"/>
    <col min="3338" max="3338" width="5" style="3" customWidth="1"/>
    <col min="3339" max="3339" width="14.5" style="3" customWidth="1"/>
    <col min="3340" max="3340" width="5" style="3" customWidth="1"/>
    <col min="3341" max="3341" width="14.5" style="3" customWidth="1"/>
    <col min="3342" max="3342" width="5" style="3" customWidth="1"/>
    <col min="3343" max="3584" width="9" style="3"/>
    <col min="3585" max="3586" width="4" style="3" customWidth="1"/>
    <col min="3587" max="3587" width="2.375" style="3" customWidth="1"/>
    <col min="3588" max="3588" width="2.875" style="3" customWidth="1"/>
    <col min="3589" max="3589" width="14.5" style="3" customWidth="1"/>
    <col min="3590" max="3590" width="5" style="3" customWidth="1"/>
    <col min="3591" max="3591" width="14.5" style="3" customWidth="1"/>
    <col min="3592" max="3592" width="5" style="3" customWidth="1"/>
    <col min="3593" max="3593" width="14.5" style="3" customWidth="1"/>
    <col min="3594" max="3594" width="5" style="3" customWidth="1"/>
    <col min="3595" max="3595" width="14.5" style="3" customWidth="1"/>
    <col min="3596" max="3596" width="5" style="3" customWidth="1"/>
    <col min="3597" max="3597" width="14.5" style="3" customWidth="1"/>
    <col min="3598" max="3598" width="5" style="3" customWidth="1"/>
    <col min="3599" max="3840" width="9" style="3"/>
    <col min="3841" max="3842" width="4" style="3" customWidth="1"/>
    <col min="3843" max="3843" width="2.375" style="3" customWidth="1"/>
    <col min="3844" max="3844" width="2.875" style="3" customWidth="1"/>
    <col min="3845" max="3845" width="14.5" style="3" customWidth="1"/>
    <col min="3846" max="3846" width="5" style="3" customWidth="1"/>
    <col min="3847" max="3847" width="14.5" style="3" customWidth="1"/>
    <col min="3848" max="3848" width="5" style="3" customWidth="1"/>
    <col min="3849" max="3849" width="14.5" style="3" customWidth="1"/>
    <col min="3850" max="3850" width="5" style="3" customWidth="1"/>
    <col min="3851" max="3851" width="14.5" style="3" customWidth="1"/>
    <col min="3852" max="3852" width="5" style="3" customWidth="1"/>
    <col min="3853" max="3853" width="14.5" style="3" customWidth="1"/>
    <col min="3854" max="3854" width="5" style="3" customWidth="1"/>
    <col min="3855" max="4096" width="9" style="3"/>
    <col min="4097" max="4098" width="4" style="3" customWidth="1"/>
    <col min="4099" max="4099" width="2.375" style="3" customWidth="1"/>
    <col min="4100" max="4100" width="2.875" style="3" customWidth="1"/>
    <col min="4101" max="4101" width="14.5" style="3" customWidth="1"/>
    <col min="4102" max="4102" width="5" style="3" customWidth="1"/>
    <col min="4103" max="4103" width="14.5" style="3" customWidth="1"/>
    <col min="4104" max="4104" width="5" style="3" customWidth="1"/>
    <col min="4105" max="4105" width="14.5" style="3" customWidth="1"/>
    <col min="4106" max="4106" width="5" style="3" customWidth="1"/>
    <col min="4107" max="4107" width="14.5" style="3" customWidth="1"/>
    <col min="4108" max="4108" width="5" style="3" customWidth="1"/>
    <col min="4109" max="4109" width="14.5" style="3" customWidth="1"/>
    <col min="4110" max="4110" width="5" style="3" customWidth="1"/>
    <col min="4111" max="4352" width="9" style="3"/>
    <col min="4353" max="4354" width="4" style="3" customWidth="1"/>
    <col min="4355" max="4355" width="2.375" style="3" customWidth="1"/>
    <col min="4356" max="4356" width="2.875" style="3" customWidth="1"/>
    <col min="4357" max="4357" width="14.5" style="3" customWidth="1"/>
    <col min="4358" max="4358" width="5" style="3" customWidth="1"/>
    <col min="4359" max="4359" width="14.5" style="3" customWidth="1"/>
    <col min="4360" max="4360" width="5" style="3" customWidth="1"/>
    <col min="4361" max="4361" width="14.5" style="3" customWidth="1"/>
    <col min="4362" max="4362" width="5" style="3" customWidth="1"/>
    <col min="4363" max="4363" width="14.5" style="3" customWidth="1"/>
    <col min="4364" max="4364" width="5" style="3" customWidth="1"/>
    <col min="4365" max="4365" width="14.5" style="3" customWidth="1"/>
    <col min="4366" max="4366" width="5" style="3" customWidth="1"/>
    <col min="4367" max="4608" width="9" style="3"/>
    <col min="4609" max="4610" width="4" style="3" customWidth="1"/>
    <col min="4611" max="4611" width="2.375" style="3" customWidth="1"/>
    <col min="4612" max="4612" width="2.875" style="3" customWidth="1"/>
    <col min="4613" max="4613" width="14.5" style="3" customWidth="1"/>
    <col min="4614" max="4614" width="5" style="3" customWidth="1"/>
    <col min="4615" max="4615" width="14.5" style="3" customWidth="1"/>
    <col min="4616" max="4616" width="5" style="3" customWidth="1"/>
    <col min="4617" max="4617" width="14.5" style="3" customWidth="1"/>
    <col min="4618" max="4618" width="5" style="3" customWidth="1"/>
    <col min="4619" max="4619" width="14.5" style="3" customWidth="1"/>
    <col min="4620" max="4620" width="5" style="3" customWidth="1"/>
    <col min="4621" max="4621" width="14.5" style="3" customWidth="1"/>
    <col min="4622" max="4622" width="5" style="3" customWidth="1"/>
    <col min="4623" max="4864" width="9" style="3"/>
    <col min="4865" max="4866" width="4" style="3" customWidth="1"/>
    <col min="4867" max="4867" width="2.375" style="3" customWidth="1"/>
    <col min="4868" max="4868" width="2.875" style="3" customWidth="1"/>
    <col min="4869" max="4869" width="14.5" style="3" customWidth="1"/>
    <col min="4870" max="4870" width="5" style="3" customWidth="1"/>
    <col min="4871" max="4871" width="14.5" style="3" customWidth="1"/>
    <col min="4872" max="4872" width="5" style="3" customWidth="1"/>
    <col min="4873" max="4873" width="14.5" style="3" customWidth="1"/>
    <col min="4874" max="4874" width="5" style="3" customWidth="1"/>
    <col min="4875" max="4875" width="14.5" style="3" customWidth="1"/>
    <col min="4876" max="4876" width="5" style="3" customWidth="1"/>
    <col min="4877" max="4877" width="14.5" style="3" customWidth="1"/>
    <col min="4878" max="4878" width="5" style="3" customWidth="1"/>
    <col min="4879" max="5120" width="9" style="3"/>
    <col min="5121" max="5122" width="4" style="3" customWidth="1"/>
    <col min="5123" max="5123" width="2.375" style="3" customWidth="1"/>
    <col min="5124" max="5124" width="2.875" style="3" customWidth="1"/>
    <col min="5125" max="5125" width="14.5" style="3" customWidth="1"/>
    <col min="5126" max="5126" width="5" style="3" customWidth="1"/>
    <col min="5127" max="5127" width="14.5" style="3" customWidth="1"/>
    <col min="5128" max="5128" width="5" style="3" customWidth="1"/>
    <col min="5129" max="5129" width="14.5" style="3" customWidth="1"/>
    <col min="5130" max="5130" width="5" style="3" customWidth="1"/>
    <col min="5131" max="5131" width="14.5" style="3" customWidth="1"/>
    <col min="5132" max="5132" width="5" style="3" customWidth="1"/>
    <col min="5133" max="5133" width="14.5" style="3" customWidth="1"/>
    <col min="5134" max="5134" width="5" style="3" customWidth="1"/>
    <col min="5135" max="5376" width="9" style="3"/>
    <col min="5377" max="5378" width="4" style="3" customWidth="1"/>
    <col min="5379" max="5379" width="2.375" style="3" customWidth="1"/>
    <col min="5380" max="5380" width="2.875" style="3" customWidth="1"/>
    <col min="5381" max="5381" width="14.5" style="3" customWidth="1"/>
    <col min="5382" max="5382" width="5" style="3" customWidth="1"/>
    <col min="5383" max="5383" width="14.5" style="3" customWidth="1"/>
    <col min="5384" max="5384" width="5" style="3" customWidth="1"/>
    <col min="5385" max="5385" width="14.5" style="3" customWidth="1"/>
    <col min="5386" max="5386" width="5" style="3" customWidth="1"/>
    <col min="5387" max="5387" width="14.5" style="3" customWidth="1"/>
    <col min="5388" max="5388" width="5" style="3" customWidth="1"/>
    <col min="5389" max="5389" width="14.5" style="3" customWidth="1"/>
    <col min="5390" max="5390" width="5" style="3" customWidth="1"/>
    <col min="5391" max="5632" width="9" style="3"/>
    <col min="5633" max="5634" width="4" style="3" customWidth="1"/>
    <col min="5635" max="5635" width="2.375" style="3" customWidth="1"/>
    <col min="5636" max="5636" width="2.875" style="3" customWidth="1"/>
    <col min="5637" max="5637" width="14.5" style="3" customWidth="1"/>
    <col min="5638" max="5638" width="5" style="3" customWidth="1"/>
    <col min="5639" max="5639" width="14.5" style="3" customWidth="1"/>
    <col min="5640" max="5640" width="5" style="3" customWidth="1"/>
    <col min="5641" max="5641" width="14.5" style="3" customWidth="1"/>
    <col min="5642" max="5642" width="5" style="3" customWidth="1"/>
    <col min="5643" max="5643" width="14.5" style="3" customWidth="1"/>
    <col min="5644" max="5644" width="5" style="3" customWidth="1"/>
    <col min="5645" max="5645" width="14.5" style="3" customWidth="1"/>
    <col min="5646" max="5646" width="5" style="3" customWidth="1"/>
    <col min="5647" max="5888" width="9" style="3"/>
    <col min="5889" max="5890" width="4" style="3" customWidth="1"/>
    <col min="5891" max="5891" width="2.375" style="3" customWidth="1"/>
    <col min="5892" max="5892" width="2.875" style="3" customWidth="1"/>
    <col min="5893" max="5893" width="14.5" style="3" customWidth="1"/>
    <col min="5894" max="5894" width="5" style="3" customWidth="1"/>
    <col min="5895" max="5895" width="14.5" style="3" customWidth="1"/>
    <col min="5896" max="5896" width="5" style="3" customWidth="1"/>
    <col min="5897" max="5897" width="14.5" style="3" customWidth="1"/>
    <col min="5898" max="5898" width="5" style="3" customWidth="1"/>
    <col min="5899" max="5899" width="14.5" style="3" customWidth="1"/>
    <col min="5900" max="5900" width="5" style="3" customWidth="1"/>
    <col min="5901" max="5901" width="14.5" style="3" customWidth="1"/>
    <col min="5902" max="5902" width="5" style="3" customWidth="1"/>
    <col min="5903" max="6144" width="9" style="3"/>
    <col min="6145" max="6146" width="4" style="3" customWidth="1"/>
    <col min="6147" max="6147" width="2.375" style="3" customWidth="1"/>
    <col min="6148" max="6148" width="2.875" style="3" customWidth="1"/>
    <col min="6149" max="6149" width="14.5" style="3" customWidth="1"/>
    <col min="6150" max="6150" width="5" style="3" customWidth="1"/>
    <col min="6151" max="6151" width="14.5" style="3" customWidth="1"/>
    <col min="6152" max="6152" width="5" style="3" customWidth="1"/>
    <col min="6153" max="6153" width="14.5" style="3" customWidth="1"/>
    <col min="6154" max="6154" width="5" style="3" customWidth="1"/>
    <col min="6155" max="6155" width="14.5" style="3" customWidth="1"/>
    <col min="6156" max="6156" width="5" style="3" customWidth="1"/>
    <col min="6157" max="6157" width="14.5" style="3" customWidth="1"/>
    <col min="6158" max="6158" width="5" style="3" customWidth="1"/>
    <col min="6159" max="6400" width="9" style="3"/>
    <col min="6401" max="6402" width="4" style="3" customWidth="1"/>
    <col min="6403" max="6403" width="2.375" style="3" customWidth="1"/>
    <col min="6404" max="6404" width="2.875" style="3" customWidth="1"/>
    <col min="6405" max="6405" width="14.5" style="3" customWidth="1"/>
    <col min="6406" max="6406" width="5" style="3" customWidth="1"/>
    <col min="6407" max="6407" width="14.5" style="3" customWidth="1"/>
    <col min="6408" max="6408" width="5" style="3" customWidth="1"/>
    <col min="6409" max="6409" width="14.5" style="3" customWidth="1"/>
    <col min="6410" max="6410" width="5" style="3" customWidth="1"/>
    <col min="6411" max="6411" width="14.5" style="3" customWidth="1"/>
    <col min="6412" max="6412" width="5" style="3" customWidth="1"/>
    <col min="6413" max="6413" width="14.5" style="3" customWidth="1"/>
    <col min="6414" max="6414" width="5" style="3" customWidth="1"/>
    <col min="6415" max="6656" width="9" style="3"/>
    <col min="6657" max="6658" width="4" style="3" customWidth="1"/>
    <col min="6659" max="6659" width="2.375" style="3" customWidth="1"/>
    <col min="6660" max="6660" width="2.875" style="3" customWidth="1"/>
    <col min="6661" max="6661" width="14.5" style="3" customWidth="1"/>
    <col min="6662" max="6662" width="5" style="3" customWidth="1"/>
    <col min="6663" max="6663" width="14.5" style="3" customWidth="1"/>
    <col min="6664" max="6664" width="5" style="3" customWidth="1"/>
    <col min="6665" max="6665" width="14.5" style="3" customWidth="1"/>
    <col min="6666" max="6666" width="5" style="3" customWidth="1"/>
    <col min="6667" max="6667" width="14.5" style="3" customWidth="1"/>
    <col min="6668" max="6668" width="5" style="3" customWidth="1"/>
    <col min="6669" max="6669" width="14.5" style="3" customWidth="1"/>
    <col min="6670" max="6670" width="5" style="3" customWidth="1"/>
    <col min="6671" max="6912" width="9" style="3"/>
    <col min="6913" max="6914" width="4" style="3" customWidth="1"/>
    <col min="6915" max="6915" width="2.375" style="3" customWidth="1"/>
    <col min="6916" max="6916" width="2.875" style="3" customWidth="1"/>
    <col min="6917" max="6917" width="14.5" style="3" customWidth="1"/>
    <col min="6918" max="6918" width="5" style="3" customWidth="1"/>
    <col min="6919" max="6919" width="14.5" style="3" customWidth="1"/>
    <col min="6920" max="6920" width="5" style="3" customWidth="1"/>
    <col min="6921" max="6921" width="14.5" style="3" customWidth="1"/>
    <col min="6922" max="6922" width="5" style="3" customWidth="1"/>
    <col min="6923" max="6923" width="14.5" style="3" customWidth="1"/>
    <col min="6924" max="6924" width="5" style="3" customWidth="1"/>
    <col min="6925" max="6925" width="14.5" style="3" customWidth="1"/>
    <col min="6926" max="6926" width="5" style="3" customWidth="1"/>
    <col min="6927" max="7168" width="9" style="3"/>
    <col min="7169" max="7170" width="4" style="3" customWidth="1"/>
    <col min="7171" max="7171" width="2.375" style="3" customWidth="1"/>
    <col min="7172" max="7172" width="2.875" style="3" customWidth="1"/>
    <col min="7173" max="7173" width="14.5" style="3" customWidth="1"/>
    <col min="7174" max="7174" width="5" style="3" customWidth="1"/>
    <col min="7175" max="7175" width="14.5" style="3" customWidth="1"/>
    <col min="7176" max="7176" width="5" style="3" customWidth="1"/>
    <col min="7177" max="7177" width="14.5" style="3" customWidth="1"/>
    <col min="7178" max="7178" width="5" style="3" customWidth="1"/>
    <col min="7179" max="7179" width="14.5" style="3" customWidth="1"/>
    <col min="7180" max="7180" width="5" style="3" customWidth="1"/>
    <col min="7181" max="7181" width="14.5" style="3" customWidth="1"/>
    <col min="7182" max="7182" width="5" style="3" customWidth="1"/>
    <col min="7183" max="7424" width="9" style="3"/>
    <col min="7425" max="7426" width="4" style="3" customWidth="1"/>
    <col min="7427" max="7427" width="2.375" style="3" customWidth="1"/>
    <col min="7428" max="7428" width="2.875" style="3" customWidth="1"/>
    <col min="7429" max="7429" width="14.5" style="3" customWidth="1"/>
    <col min="7430" max="7430" width="5" style="3" customWidth="1"/>
    <col min="7431" max="7431" width="14.5" style="3" customWidth="1"/>
    <col min="7432" max="7432" width="5" style="3" customWidth="1"/>
    <col min="7433" max="7433" width="14.5" style="3" customWidth="1"/>
    <col min="7434" max="7434" width="5" style="3" customWidth="1"/>
    <col min="7435" max="7435" width="14.5" style="3" customWidth="1"/>
    <col min="7436" max="7436" width="5" style="3" customWidth="1"/>
    <col min="7437" max="7437" width="14.5" style="3" customWidth="1"/>
    <col min="7438" max="7438" width="5" style="3" customWidth="1"/>
    <col min="7439" max="7680" width="9" style="3"/>
    <col min="7681" max="7682" width="4" style="3" customWidth="1"/>
    <col min="7683" max="7683" width="2.375" style="3" customWidth="1"/>
    <col min="7684" max="7684" width="2.875" style="3" customWidth="1"/>
    <col min="7685" max="7685" width="14.5" style="3" customWidth="1"/>
    <col min="7686" max="7686" width="5" style="3" customWidth="1"/>
    <col min="7687" max="7687" width="14.5" style="3" customWidth="1"/>
    <col min="7688" max="7688" width="5" style="3" customWidth="1"/>
    <col min="7689" max="7689" width="14.5" style="3" customWidth="1"/>
    <col min="7690" max="7690" width="5" style="3" customWidth="1"/>
    <col min="7691" max="7691" width="14.5" style="3" customWidth="1"/>
    <col min="7692" max="7692" width="5" style="3" customWidth="1"/>
    <col min="7693" max="7693" width="14.5" style="3" customWidth="1"/>
    <col min="7694" max="7694" width="5" style="3" customWidth="1"/>
    <col min="7695" max="7936" width="9" style="3"/>
    <col min="7937" max="7938" width="4" style="3" customWidth="1"/>
    <col min="7939" max="7939" width="2.375" style="3" customWidth="1"/>
    <col min="7940" max="7940" width="2.875" style="3" customWidth="1"/>
    <col min="7941" max="7941" width="14.5" style="3" customWidth="1"/>
    <col min="7942" max="7942" width="5" style="3" customWidth="1"/>
    <col min="7943" max="7943" width="14.5" style="3" customWidth="1"/>
    <col min="7944" max="7944" width="5" style="3" customWidth="1"/>
    <col min="7945" max="7945" width="14.5" style="3" customWidth="1"/>
    <col min="7946" max="7946" width="5" style="3" customWidth="1"/>
    <col min="7947" max="7947" width="14.5" style="3" customWidth="1"/>
    <col min="7948" max="7948" width="5" style="3" customWidth="1"/>
    <col min="7949" max="7949" width="14.5" style="3" customWidth="1"/>
    <col min="7950" max="7950" width="5" style="3" customWidth="1"/>
    <col min="7951" max="8192" width="9" style="3"/>
    <col min="8193" max="8194" width="4" style="3" customWidth="1"/>
    <col min="8195" max="8195" width="2.375" style="3" customWidth="1"/>
    <col min="8196" max="8196" width="2.875" style="3" customWidth="1"/>
    <col min="8197" max="8197" width="14.5" style="3" customWidth="1"/>
    <col min="8198" max="8198" width="5" style="3" customWidth="1"/>
    <col min="8199" max="8199" width="14.5" style="3" customWidth="1"/>
    <col min="8200" max="8200" width="5" style="3" customWidth="1"/>
    <col min="8201" max="8201" width="14.5" style="3" customWidth="1"/>
    <col min="8202" max="8202" width="5" style="3" customWidth="1"/>
    <col min="8203" max="8203" width="14.5" style="3" customWidth="1"/>
    <col min="8204" max="8204" width="5" style="3" customWidth="1"/>
    <col min="8205" max="8205" width="14.5" style="3" customWidth="1"/>
    <col min="8206" max="8206" width="5" style="3" customWidth="1"/>
    <col min="8207" max="8448" width="9" style="3"/>
    <col min="8449" max="8450" width="4" style="3" customWidth="1"/>
    <col min="8451" max="8451" width="2.375" style="3" customWidth="1"/>
    <col min="8452" max="8452" width="2.875" style="3" customWidth="1"/>
    <col min="8453" max="8453" width="14.5" style="3" customWidth="1"/>
    <col min="8454" max="8454" width="5" style="3" customWidth="1"/>
    <col min="8455" max="8455" width="14.5" style="3" customWidth="1"/>
    <col min="8456" max="8456" width="5" style="3" customWidth="1"/>
    <col min="8457" max="8457" width="14.5" style="3" customWidth="1"/>
    <col min="8458" max="8458" width="5" style="3" customWidth="1"/>
    <col min="8459" max="8459" width="14.5" style="3" customWidth="1"/>
    <col min="8460" max="8460" width="5" style="3" customWidth="1"/>
    <col min="8461" max="8461" width="14.5" style="3" customWidth="1"/>
    <col min="8462" max="8462" width="5" style="3" customWidth="1"/>
    <col min="8463" max="8704" width="9" style="3"/>
    <col min="8705" max="8706" width="4" style="3" customWidth="1"/>
    <col min="8707" max="8707" width="2.375" style="3" customWidth="1"/>
    <col min="8708" max="8708" width="2.875" style="3" customWidth="1"/>
    <col min="8709" max="8709" width="14.5" style="3" customWidth="1"/>
    <col min="8710" max="8710" width="5" style="3" customWidth="1"/>
    <col min="8711" max="8711" width="14.5" style="3" customWidth="1"/>
    <col min="8712" max="8712" width="5" style="3" customWidth="1"/>
    <col min="8713" max="8713" width="14.5" style="3" customWidth="1"/>
    <col min="8714" max="8714" width="5" style="3" customWidth="1"/>
    <col min="8715" max="8715" width="14.5" style="3" customWidth="1"/>
    <col min="8716" max="8716" width="5" style="3" customWidth="1"/>
    <col min="8717" max="8717" width="14.5" style="3" customWidth="1"/>
    <col min="8718" max="8718" width="5" style="3" customWidth="1"/>
    <col min="8719" max="8960" width="9" style="3"/>
    <col min="8961" max="8962" width="4" style="3" customWidth="1"/>
    <col min="8963" max="8963" width="2.375" style="3" customWidth="1"/>
    <col min="8964" max="8964" width="2.875" style="3" customWidth="1"/>
    <col min="8965" max="8965" width="14.5" style="3" customWidth="1"/>
    <col min="8966" max="8966" width="5" style="3" customWidth="1"/>
    <col min="8967" max="8967" width="14.5" style="3" customWidth="1"/>
    <col min="8968" max="8968" width="5" style="3" customWidth="1"/>
    <col min="8969" max="8969" width="14.5" style="3" customWidth="1"/>
    <col min="8970" max="8970" width="5" style="3" customWidth="1"/>
    <col min="8971" max="8971" width="14.5" style="3" customWidth="1"/>
    <col min="8972" max="8972" width="5" style="3" customWidth="1"/>
    <col min="8973" max="8973" width="14.5" style="3" customWidth="1"/>
    <col min="8974" max="8974" width="5" style="3" customWidth="1"/>
    <col min="8975" max="9216" width="9" style="3"/>
    <col min="9217" max="9218" width="4" style="3" customWidth="1"/>
    <col min="9219" max="9219" width="2.375" style="3" customWidth="1"/>
    <col min="9220" max="9220" width="2.875" style="3" customWidth="1"/>
    <col min="9221" max="9221" width="14.5" style="3" customWidth="1"/>
    <col min="9222" max="9222" width="5" style="3" customWidth="1"/>
    <col min="9223" max="9223" width="14.5" style="3" customWidth="1"/>
    <col min="9224" max="9224" width="5" style="3" customWidth="1"/>
    <col min="9225" max="9225" width="14.5" style="3" customWidth="1"/>
    <col min="9226" max="9226" width="5" style="3" customWidth="1"/>
    <col min="9227" max="9227" width="14.5" style="3" customWidth="1"/>
    <col min="9228" max="9228" width="5" style="3" customWidth="1"/>
    <col min="9229" max="9229" width="14.5" style="3" customWidth="1"/>
    <col min="9230" max="9230" width="5" style="3" customWidth="1"/>
    <col min="9231" max="9472" width="9" style="3"/>
    <col min="9473" max="9474" width="4" style="3" customWidth="1"/>
    <col min="9475" max="9475" width="2.375" style="3" customWidth="1"/>
    <col min="9476" max="9476" width="2.875" style="3" customWidth="1"/>
    <col min="9477" max="9477" width="14.5" style="3" customWidth="1"/>
    <col min="9478" max="9478" width="5" style="3" customWidth="1"/>
    <col min="9479" max="9479" width="14.5" style="3" customWidth="1"/>
    <col min="9480" max="9480" width="5" style="3" customWidth="1"/>
    <col min="9481" max="9481" width="14.5" style="3" customWidth="1"/>
    <col min="9482" max="9482" width="5" style="3" customWidth="1"/>
    <col min="9483" max="9483" width="14.5" style="3" customWidth="1"/>
    <col min="9484" max="9484" width="5" style="3" customWidth="1"/>
    <col min="9485" max="9485" width="14.5" style="3" customWidth="1"/>
    <col min="9486" max="9486" width="5" style="3" customWidth="1"/>
    <col min="9487" max="9728" width="9" style="3"/>
    <col min="9729" max="9730" width="4" style="3" customWidth="1"/>
    <col min="9731" max="9731" width="2.375" style="3" customWidth="1"/>
    <col min="9732" max="9732" width="2.875" style="3" customWidth="1"/>
    <col min="9733" max="9733" width="14.5" style="3" customWidth="1"/>
    <col min="9734" max="9734" width="5" style="3" customWidth="1"/>
    <col min="9735" max="9735" width="14.5" style="3" customWidth="1"/>
    <col min="9736" max="9736" width="5" style="3" customWidth="1"/>
    <col min="9737" max="9737" width="14.5" style="3" customWidth="1"/>
    <col min="9738" max="9738" width="5" style="3" customWidth="1"/>
    <col min="9739" max="9739" width="14.5" style="3" customWidth="1"/>
    <col min="9740" max="9740" width="5" style="3" customWidth="1"/>
    <col min="9741" max="9741" width="14.5" style="3" customWidth="1"/>
    <col min="9742" max="9742" width="5" style="3" customWidth="1"/>
    <col min="9743" max="9984" width="9" style="3"/>
    <col min="9985" max="9986" width="4" style="3" customWidth="1"/>
    <col min="9987" max="9987" width="2.375" style="3" customWidth="1"/>
    <col min="9988" max="9988" width="2.875" style="3" customWidth="1"/>
    <col min="9989" max="9989" width="14.5" style="3" customWidth="1"/>
    <col min="9990" max="9990" width="5" style="3" customWidth="1"/>
    <col min="9991" max="9991" width="14.5" style="3" customWidth="1"/>
    <col min="9992" max="9992" width="5" style="3" customWidth="1"/>
    <col min="9993" max="9993" width="14.5" style="3" customWidth="1"/>
    <col min="9994" max="9994" width="5" style="3" customWidth="1"/>
    <col min="9995" max="9995" width="14.5" style="3" customWidth="1"/>
    <col min="9996" max="9996" width="5" style="3" customWidth="1"/>
    <col min="9997" max="9997" width="14.5" style="3" customWidth="1"/>
    <col min="9998" max="9998" width="5" style="3" customWidth="1"/>
    <col min="9999" max="10240" width="9" style="3"/>
    <col min="10241" max="10242" width="4" style="3" customWidth="1"/>
    <col min="10243" max="10243" width="2.375" style="3" customWidth="1"/>
    <col min="10244" max="10244" width="2.875" style="3" customWidth="1"/>
    <col min="10245" max="10245" width="14.5" style="3" customWidth="1"/>
    <col min="10246" max="10246" width="5" style="3" customWidth="1"/>
    <col min="10247" max="10247" width="14.5" style="3" customWidth="1"/>
    <col min="10248" max="10248" width="5" style="3" customWidth="1"/>
    <col min="10249" max="10249" width="14.5" style="3" customWidth="1"/>
    <col min="10250" max="10250" width="5" style="3" customWidth="1"/>
    <col min="10251" max="10251" width="14.5" style="3" customWidth="1"/>
    <col min="10252" max="10252" width="5" style="3" customWidth="1"/>
    <col min="10253" max="10253" width="14.5" style="3" customWidth="1"/>
    <col min="10254" max="10254" width="5" style="3" customWidth="1"/>
    <col min="10255" max="10496" width="9" style="3"/>
    <col min="10497" max="10498" width="4" style="3" customWidth="1"/>
    <col min="10499" max="10499" width="2.375" style="3" customWidth="1"/>
    <col min="10500" max="10500" width="2.875" style="3" customWidth="1"/>
    <col min="10501" max="10501" width="14.5" style="3" customWidth="1"/>
    <col min="10502" max="10502" width="5" style="3" customWidth="1"/>
    <col min="10503" max="10503" width="14.5" style="3" customWidth="1"/>
    <col min="10504" max="10504" width="5" style="3" customWidth="1"/>
    <col min="10505" max="10505" width="14.5" style="3" customWidth="1"/>
    <col min="10506" max="10506" width="5" style="3" customWidth="1"/>
    <col min="10507" max="10507" width="14.5" style="3" customWidth="1"/>
    <col min="10508" max="10508" width="5" style="3" customWidth="1"/>
    <col min="10509" max="10509" width="14.5" style="3" customWidth="1"/>
    <col min="10510" max="10510" width="5" style="3" customWidth="1"/>
    <col min="10511" max="10752" width="9" style="3"/>
    <col min="10753" max="10754" width="4" style="3" customWidth="1"/>
    <col min="10755" max="10755" width="2.375" style="3" customWidth="1"/>
    <col min="10756" max="10756" width="2.875" style="3" customWidth="1"/>
    <col min="10757" max="10757" width="14.5" style="3" customWidth="1"/>
    <col min="10758" max="10758" width="5" style="3" customWidth="1"/>
    <col min="10759" max="10759" width="14.5" style="3" customWidth="1"/>
    <col min="10760" max="10760" width="5" style="3" customWidth="1"/>
    <col min="10761" max="10761" width="14.5" style="3" customWidth="1"/>
    <col min="10762" max="10762" width="5" style="3" customWidth="1"/>
    <col min="10763" max="10763" width="14.5" style="3" customWidth="1"/>
    <col min="10764" max="10764" width="5" style="3" customWidth="1"/>
    <col min="10765" max="10765" width="14.5" style="3" customWidth="1"/>
    <col min="10766" max="10766" width="5" style="3" customWidth="1"/>
    <col min="10767" max="11008" width="9" style="3"/>
    <col min="11009" max="11010" width="4" style="3" customWidth="1"/>
    <col min="11011" max="11011" width="2.375" style="3" customWidth="1"/>
    <col min="11012" max="11012" width="2.875" style="3" customWidth="1"/>
    <col min="11013" max="11013" width="14.5" style="3" customWidth="1"/>
    <col min="11014" max="11014" width="5" style="3" customWidth="1"/>
    <col min="11015" max="11015" width="14.5" style="3" customWidth="1"/>
    <col min="11016" max="11016" width="5" style="3" customWidth="1"/>
    <col min="11017" max="11017" width="14.5" style="3" customWidth="1"/>
    <col min="11018" max="11018" width="5" style="3" customWidth="1"/>
    <col min="11019" max="11019" width="14.5" style="3" customWidth="1"/>
    <col min="11020" max="11020" width="5" style="3" customWidth="1"/>
    <col min="11021" max="11021" width="14.5" style="3" customWidth="1"/>
    <col min="11022" max="11022" width="5" style="3" customWidth="1"/>
    <col min="11023" max="11264" width="9" style="3"/>
    <col min="11265" max="11266" width="4" style="3" customWidth="1"/>
    <col min="11267" max="11267" width="2.375" style="3" customWidth="1"/>
    <col min="11268" max="11268" width="2.875" style="3" customWidth="1"/>
    <col min="11269" max="11269" width="14.5" style="3" customWidth="1"/>
    <col min="11270" max="11270" width="5" style="3" customWidth="1"/>
    <col min="11271" max="11271" width="14.5" style="3" customWidth="1"/>
    <col min="11272" max="11272" width="5" style="3" customWidth="1"/>
    <col min="11273" max="11273" width="14.5" style="3" customWidth="1"/>
    <col min="11274" max="11274" width="5" style="3" customWidth="1"/>
    <col min="11275" max="11275" width="14.5" style="3" customWidth="1"/>
    <col min="11276" max="11276" width="5" style="3" customWidth="1"/>
    <col min="11277" max="11277" width="14.5" style="3" customWidth="1"/>
    <col min="11278" max="11278" width="5" style="3" customWidth="1"/>
    <col min="11279" max="11520" width="9" style="3"/>
    <col min="11521" max="11522" width="4" style="3" customWidth="1"/>
    <col min="11523" max="11523" width="2.375" style="3" customWidth="1"/>
    <col min="11524" max="11524" width="2.875" style="3" customWidth="1"/>
    <col min="11525" max="11525" width="14.5" style="3" customWidth="1"/>
    <col min="11526" max="11526" width="5" style="3" customWidth="1"/>
    <col min="11527" max="11527" width="14.5" style="3" customWidth="1"/>
    <col min="11528" max="11528" width="5" style="3" customWidth="1"/>
    <col min="11529" max="11529" width="14.5" style="3" customWidth="1"/>
    <col min="11530" max="11530" width="5" style="3" customWidth="1"/>
    <col min="11531" max="11531" width="14.5" style="3" customWidth="1"/>
    <col min="11532" max="11532" width="5" style="3" customWidth="1"/>
    <col min="11533" max="11533" width="14.5" style="3" customWidth="1"/>
    <col min="11534" max="11534" width="5" style="3" customWidth="1"/>
    <col min="11535" max="11776" width="9" style="3"/>
    <col min="11777" max="11778" width="4" style="3" customWidth="1"/>
    <col min="11779" max="11779" width="2.375" style="3" customWidth="1"/>
    <col min="11780" max="11780" width="2.875" style="3" customWidth="1"/>
    <col min="11781" max="11781" width="14.5" style="3" customWidth="1"/>
    <col min="11782" max="11782" width="5" style="3" customWidth="1"/>
    <col min="11783" max="11783" width="14.5" style="3" customWidth="1"/>
    <col min="11784" max="11784" width="5" style="3" customWidth="1"/>
    <col min="11785" max="11785" width="14.5" style="3" customWidth="1"/>
    <col min="11786" max="11786" width="5" style="3" customWidth="1"/>
    <col min="11787" max="11787" width="14.5" style="3" customWidth="1"/>
    <col min="11788" max="11788" width="5" style="3" customWidth="1"/>
    <col min="11789" max="11789" width="14.5" style="3" customWidth="1"/>
    <col min="11790" max="11790" width="5" style="3" customWidth="1"/>
    <col min="11791" max="12032" width="9" style="3"/>
    <col min="12033" max="12034" width="4" style="3" customWidth="1"/>
    <col min="12035" max="12035" width="2.375" style="3" customWidth="1"/>
    <col min="12036" max="12036" width="2.875" style="3" customWidth="1"/>
    <col min="12037" max="12037" width="14.5" style="3" customWidth="1"/>
    <col min="12038" max="12038" width="5" style="3" customWidth="1"/>
    <col min="12039" max="12039" width="14.5" style="3" customWidth="1"/>
    <col min="12040" max="12040" width="5" style="3" customWidth="1"/>
    <col min="12041" max="12041" width="14.5" style="3" customWidth="1"/>
    <col min="12042" max="12042" width="5" style="3" customWidth="1"/>
    <col min="12043" max="12043" width="14.5" style="3" customWidth="1"/>
    <col min="12044" max="12044" width="5" style="3" customWidth="1"/>
    <col min="12045" max="12045" width="14.5" style="3" customWidth="1"/>
    <col min="12046" max="12046" width="5" style="3" customWidth="1"/>
    <col min="12047" max="12288" width="9" style="3"/>
    <col min="12289" max="12290" width="4" style="3" customWidth="1"/>
    <col min="12291" max="12291" width="2.375" style="3" customWidth="1"/>
    <col min="12292" max="12292" width="2.875" style="3" customWidth="1"/>
    <col min="12293" max="12293" width="14.5" style="3" customWidth="1"/>
    <col min="12294" max="12294" width="5" style="3" customWidth="1"/>
    <col min="12295" max="12295" width="14.5" style="3" customWidth="1"/>
    <col min="12296" max="12296" width="5" style="3" customWidth="1"/>
    <col min="12297" max="12297" width="14.5" style="3" customWidth="1"/>
    <col min="12298" max="12298" width="5" style="3" customWidth="1"/>
    <col min="12299" max="12299" width="14.5" style="3" customWidth="1"/>
    <col min="12300" max="12300" width="5" style="3" customWidth="1"/>
    <col min="12301" max="12301" width="14.5" style="3" customWidth="1"/>
    <col min="12302" max="12302" width="5" style="3" customWidth="1"/>
    <col min="12303" max="12544" width="9" style="3"/>
    <col min="12545" max="12546" width="4" style="3" customWidth="1"/>
    <col min="12547" max="12547" width="2.375" style="3" customWidth="1"/>
    <col min="12548" max="12548" width="2.875" style="3" customWidth="1"/>
    <col min="12549" max="12549" width="14.5" style="3" customWidth="1"/>
    <col min="12550" max="12550" width="5" style="3" customWidth="1"/>
    <col min="12551" max="12551" width="14.5" style="3" customWidth="1"/>
    <col min="12552" max="12552" width="5" style="3" customWidth="1"/>
    <col min="12553" max="12553" width="14.5" style="3" customWidth="1"/>
    <col min="12554" max="12554" width="5" style="3" customWidth="1"/>
    <col min="12555" max="12555" width="14.5" style="3" customWidth="1"/>
    <col min="12556" max="12556" width="5" style="3" customWidth="1"/>
    <col min="12557" max="12557" width="14.5" style="3" customWidth="1"/>
    <col min="12558" max="12558" width="5" style="3" customWidth="1"/>
    <col min="12559" max="12800" width="9" style="3"/>
    <col min="12801" max="12802" width="4" style="3" customWidth="1"/>
    <col min="12803" max="12803" width="2.375" style="3" customWidth="1"/>
    <col min="12804" max="12804" width="2.875" style="3" customWidth="1"/>
    <col min="12805" max="12805" width="14.5" style="3" customWidth="1"/>
    <col min="12806" max="12806" width="5" style="3" customWidth="1"/>
    <col min="12807" max="12807" width="14.5" style="3" customWidth="1"/>
    <col min="12808" max="12808" width="5" style="3" customWidth="1"/>
    <col min="12809" max="12809" width="14.5" style="3" customWidth="1"/>
    <col min="12810" max="12810" width="5" style="3" customWidth="1"/>
    <col min="12811" max="12811" width="14.5" style="3" customWidth="1"/>
    <col min="12812" max="12812" width="5" style="3" customWidth="1"/>
    <col min="12813" max="12813" width="14.5" style="3" customWidth="1"/>
    <col min="12814" max="12814" width="5" style="3" customWidth="1"/>
    <col min="12815" max="13056" width="9" style="3"/>
    <col min="13057" max="13058" width="4" style="3" customWidth="1"/>
    <col min="13059" max="13059" width="2.375" style="3" customWidth="1"/>
    <col min="13060" max="13060" width="2.875" style="3" customWidth="1"/>
    <col min="13061" max="13061" width="14.5" style="3" customWidth="1"/>
    <col min="13062" max="13062" width="5" style="3" customWidth="1"/>
    <col min="13063" max="13063" width="14.5" style="3" customWidth="1"/>
    <col min="13064" max="13064" width="5" style="3" customWidth="1"/>
    <col min="13065" max="13065" width="14.5" style="3" customWidth="1"/>
    <col min="13066" max="13066" width="5" style="3" customWidth="1"/>
    <col min="13067" max="13067" width="14.5" style="3" customWidth="1"/>
    <col min="13068" max="13068" width="5" style="3" customWidth="1"/>
    <col min="13069" max="13069" width="14.5" style="3" customWidth="1"/>
    <col min="13070" max="13070" width="5" style="3" customWidth="1"/>
    <col min="13071" max="13312" width="9" style="3"/>
    <col min="13313" max="13314" width="4" style="3" customWidth="1"/>
    <col min="13315" max="13315" width="2.375" style="3" customWidth="1"/>
    <col min="13316" max="13316" width="2.875" style="3" customWidth="1"/>
    <col min="13317" max="13317" width="14.5" style="3" customWidth="1"/>
    <col min="13318" max="13318" width="5" style="3" customWidth="1"/>
    <col min="13319" max="13319" width="14.5" style="3" customWidth="1"/>
    <col min="13320" max="13320" width="5" style="3" customWidth="1"/>
    <col min="13321" max="13321" width="14.5" style="3" customWidth="1"/>
    <col min="13322" max="13322" width="5" style="3" customWidth="1"/>
    <col min="13323" max="13323" width="14.5" style="3" customWidth="1"/>
    <col min="13324" max="13324" width="5" style="3" customWidth="1"/>
    <col min="13325" max="13325" width="14.5" style="3" customWidth="1"/>
    <col min="13326" max="13326" width="5" style="3" customWidth="1"/>
    <col min="13327" max="13568" width="9" style="3"/>
    <col min="13569" max="13570" width="4" style="3" customWidth="1"/>
    <col min="13571" max="13571" width="2.375" style="3" customWidth="1"/>
    <col min="13572" max="13572" width="2.875" style="3" customWidth="1"/>
    <col min="13573" max="13573" width="14.5" style="3" customWidth="1"/>
    <col min="13574" max="13574" width="5" style="3" customWidth="1"/>
    <col min="13575" max="13575" width="14.5" style="3" customWidth="1"/>
    <col min="13576" max="13576" width="5" style="3" customWidth="1"/>
    <col min="13577" max="13577" width="14.5" style="3" customWidth="1"/>
    <col min="13578" max="13578" width="5" style="3" customWidth="1"/>
    <col min="13579" max="13579" width="14.5" style="3" customWidth="1"/>
    <col min="13580" max="13580" width="5" style="3" customWidth="1"/>
    <col min="13581" max="13581" width="14.5" style="3" customWidth="1"/>
    <col min="13582" max="13582" width="5" style="3" customWidth="1"/>
    <col min="13583" max="13824" width="9" style="3"/>
    <col min="13825" max="13826" width="4" style="3" customWidth="1"/>
    <col min="13827" max="13827" width="2.375" style="3" customWidth="1"/>
    <col min="13828" max="13828" width="2.875" style="3" customWidth="1"/>
    <col min="13829" max="13829" width="14.5" style="3" customWidth="1"/>
    <col min="13830" max="13830" width="5" style="3" customWidth="1"/>
    <col min="13831" max="13831" width="14.5" style="3" customWidth="1"/>
    <col min="13832" max="13832" width="5" style="3" customWidth="1"/>
    <col min="13833" max="13833" width="14.5" style="3" customWidth="1"/>
    <col min="13834" max="13834" width="5" style="3" customWidth="1"/>
    <col min="13835" max="13835" width="14.5" style="3" customWidth="1"/>
    <col min="13836" max="13836" width="5" style="3" customWidth="1"/>
    <col min="13837" max="13837" width="14.5" style="3" customWidth="1"/>
    <col min="13838" max="13838" width="5" style="3" customWidth="1"/>
    <col min="13839" max="14080" width="9" style="3"/>
    <col min="14081" max="14082" width="4" style="3" customWidth="1"/>
    <col min="14083" max="14083" width="2.375" style="3" customWidth="1"/>
    <col min="14084" max="14084" width="2.875" style="3" customWidth="1"/>
    <col min="14085" max="14085" width="14.5" style="3" customWidth="1"/>
    <col min="14086" max="14086" width="5" style="3" customWidth="1"/>
    <col min="14087" max="14087" width="14.5" style="3" customWidth="1"/>
    <col min="14088" max="14088" width="5" style="3" customWidth="1"/>
    <col min="14089" max="14089" width="14.5" style="3" customWidth="1"/>
    <col min="14090" max="14090" width="5" style="3" customWidth="1"/>
    <col min="14091" max="14091" width="14.5" style="3" customWidth="1"/>
    <col min="14092" max="14092" width="5" style="3" customWidth="1"/>
    <col min="14093" max="14093" width="14.5" style="3" customWidth="1"/>
    <col min="14094" max="14094" width="5" style="3" customWidth="1"/>
    <col min="14095" max="14336" width="9" style="3"/>
    <col min="14337" max="14338" width="4" style="3" customWidth="1"/>
    <col min="14339" max="14339" width="2.375" style="3" customWidth="1"/>
    <col min="14340" max="14340" width="2.875" style="3" customWidth="1"/>
    <col min="14341" max="14341" width="14.5" style="3" customWidth="1"/>
    <col min="14342" max="14342" width="5" style="3" customWidth="1"/>
    <col min="14343" max="14343" width="14.5" style="3" customWidth="1"/>
    <col min="14344" max="14344" width="5" style="3" customWidth="1"/>
    <col min="14345" max="14345" width="14.5" style="3" customWidth="1"/>
    <col min="14346" max="14346" width="5" style="3" customWidth="1"/>
    <col min="14347" max="14347" width="14.5" style="3" customWidth="1"/>
    <col min="14348" max="14348" width="5" style="3" customWidth="1"/>
    <col min="14349" max="14349" width="14.5" style="3" customWidth="1"/>
    <col min="14350" max="14350" width="5" style="3" customWidth="1"/>
    <col min="14351" max="14592" width="9" style="3"/>
    <col min="14593" max="14594" width="4" style="3" customWidth="1"/>
    <col min="14595" max="14595" width="2.375" style="3" customWidth="1"/>
    <col min="14596" max="14596" width="2.875" style="3" customWidth="1"/>
    <col min="14597" max="14597" width="14.5" style="3" customWidth="1"/>
    <col min="14598" max="14598" width="5" style="3" customWidth="1"/>
    <col min="14599" max="14599" width="14.5" style="3" customWidth="1"/>
    <col min="14600" max="14600" width="5" style="3" customWidth="1"/>
    <col min="14601" max="14601" width="14.5" style="3" customWidth="1"/>
    <col min="14602" max="14602" width="5" style="3" customWidth="1"/>
    <col min="14603" max="14603" width="14.5" style="3" customWidth="1"/>
    <col min="14604" max="14604" width="5" style="3" customWidth="1"/>
    <col min="14605" max="14605" width="14.5" style="3" customWidth="1"/>
    <col min="14606" max="14606" width="5" style="3" customWidth="1"/>
    <col min="14607" max="14848" width="9" style="3"/>
    <col min="14849" max="14850" width="4" style="3" customWidth="1"/>
    <col min="14851" max="14851" width="2.375" style="3" customWidth="1"/>
    <col min="14852" max="14852" width="2.875" style="3" customWidth="1"/>
    <col min="14853" max="14853" width="14.5" style="3" customWidth="1"/>
    <col min="14854" max="14854" width="5" style="3" customWidth="1"/>
    <col min="14855" max="14855" width="14.5" style="3" customWidth="1"/>
    <col min="14856" max="14856" width="5" style="3" customWidth="1"/>
    <col min="14857" max="14857" width="14.5" style="3" customWidth="1"/>
    <col min="14858" max="14858" width="5" style="3" customWidth="1"/>
    <col min="14859" max="14859" width="14.5" style="3" customWidth="1"/>
    <col min="14860" max="14860" width="5" style="3" customWidth="1"/>
    <col min="14861" max="14861" width="14.5" style="3" customWidth="1"/>
    <col min="14862" max="14862" width="5" style="3" customWidth="1"/>
    <col min="14863" max="15104" width="9" style="3"/>
    <col min="15105" max="15106" width="4" style="3" customWidth="1"/>
    <col min="15107" max="15107" width="2.375" style="3" customWidth="1"/>
    <col min="15108" max="15108" width="2.875" style="3" customWidth="1"/>
    <col min="15109" max="15109" width="14.5" style="3" customWidth="1"/>
    <col min="15110" max="15110" width="5" style="3" customWidth="1"/>
    <col min="15111" max="15111" width="14.5" style="3" customWidth="1"/>
    <col min="15112" max="15112" width="5" style="3" customWidth="1"/>
    <col min="15113" max="15113" width="14.5" style="3" customWidth="1"/>
    <col min="15114" max="15114" width="5" style="3" customWidth="1"/>
    <col min="15115" max="15115" width="14.5" style="3" customWidth="1"/>
    <col min="15116" max="15116" width="5" style="3" customWidth="1"/>
    <col min="15117" max="15117" width="14.5" style="3" customWidth="1"/>
    <col min="15118" max="15118" width="5" style="3" customWidth="1"/>
    <col min="15119" max="15360" width="9" style="3"/>
    <col min="15361" max="15362" width="4" style="3" customWidth="1"/>
    <col min="15363" max="15363" width="2.375" style="3" customWidth="1"/>
    <col min="15364" max="15364" width="2.875" style="3" customWidth="1"/>
    <col min="15365" max="15365" width="14.5" style="3" customWidth="1"/>
    <col min="15366" max="15366" width="5" style="3" customWidth="1"/>
    <col min="15367" max="15367" width="14.5" style="3" customWidth="1"/>
    <col min="15368" max="15368" width="5" style="3" customWidth="1"/>
    <col min="15369" max="15369" width="14.5" style="3" customWidth="1"/>
    <col min="15370" max="15370" width="5" style="3" customWidth="1"/>
    <col min="15371" max="15371" width="14.5" style="3" customWidth="1"/>
    <col min="15372" max="15372" width="5" style="3" customWidth="1"/>
    <col min="15373" max="15373" width="14.5" style="3" customWidth="1"/>
    <col min="15374" max="15374" width="5" style="3" customWidth="1"/>
    <col min="15375" max="15616" width="9" style="3"/>
    <col min="15617" max="15618" width="4" style="3" customWidth="1"/>
    <col min="15619" max="15619" width="2.375" style="3" customWidth="1"/>
    <col min="15620" max="15620" width="2.875" style="3" customWidth="1"/>
    <col min="15621" max="15621" width="14.5" style="3" customWidth="1"/>
    <col min="15622" max="15622" width="5" style="3" customWidth="1"/>
    <col min="15623" max="15623" width="14.5" style="3" customWidth="1"/>
    <col min="15624" max="15624" width="5" style="3" customWidth="1"/>
    <col min="15625" max="15625" width="14.5" style="3" customWidth="1"/>
    <col min="15626" max="15626" width="5" style="3" customWidth="1"/>
    <col min="15627" max="15627" width="14.5" style="3" customWidth="1"/>
    <col min="15628" max="15628" width="5" style="3" customWidth="1"/>
    <col min="15629" max="15629" width="14.5" style="3" customWidth="1"/>
    <col min="15630" max="15630" width="5" style="3" customWidth="1"/>
    <col min="15631" max="15872" width="9" style="3"/>
    <col min="15873" max="15874" width="4" style="3" customWidth="1"/>
    <col min="15875" max="15875" width="2.375" style="3" customWidth="1"/>
    <col min="15876" max="15876" width="2.875" style="3" customWidth="1"/>
    <col min="15877" max="15877" width="14.5" style="3" customWidth="1"/>
    <col min="15878" max="15878" width="5" style="3" customWidth="1"/>
    <col min="15879" max="15879" width="14.5" style="3" customWidth="1"/>
    <col min="15880" max="15880" width="5" style="3" customWidth="1"/>
    <col min="15881" max="15881" width="14.5" style="3" customWidth="1"/>
    <col min="15882" max="15882" width="5" style="3" customWidth="1"/>
    <col min="15883" max="15883" width="14.5" style="3" customWidth="1"/>
    <col min="15884" max="15884" width="5" style="3" customWidth="1"/>
    <col min="15885" max="15885" width="14.5" style="3" customWidth="1"/>
    <col min="15886" max="15886" width="5" style="3" customWidth="1"/>
    <col min="15887" max="16128" width="9" style="3"/>
    <col min="16129" max="16130" width="4" style="3" customWidth="1"/>
    <col min="16131" max="16131" width="2.375" style="3" customWidth="1"/>
    <col min="16132" max="16132" width="2.875" style="3" customWidth="1"/>
    <col min="16133" max="16133" width="14.5" style="3" customWidth="1"/>
    <col min="16134" max="16134" width="5" style="3" customWidth="1"/>
    <col min="16135" max="16135" width="14.5" style="3" customWidth="1"/>
    <col min="16136" max="16136" width="5" style="3" customWidth="1"/>
    <col min="16137" max="16137" width="14.5" style="3" customWidth="1"/>
    <col min="16138" max="16138" width="5" style="3" customWidth="1"/>
    <col min="16139" max="16139" width="14.5" style="3" customWidth="1"/>
    <col min="16140" max="16140" width="5" style="3" customWidth="1"/>
    <col min="16141" max="16141" width="14.5" style="3" customWidth="1"/>
    <col min="16142" max="16142" width="5" style="3" customWidth="1"/>
    <col min="16143" max="16384" width="9" style="3"/>
  </cols>
  <sheetData>
    <row r="2" spans="1:14" ht="11.25" customHeight="1"/>
    <row r="3" spans="1:14" s="1027" customFormat="1" ht="15">
      <c r="A3" s="1047" t="s">
        <v>260</v>
      </c>
    </row>
    <row r="4" spans="1:14" s="1027" customFormat="1" ht="13.5">
      <c r="G4" s="3"/>
      <c r="I4" s="3"/>
      <c r="M4" s="1027" t="s">
        <v>536</v>
      </c>
    </row>
    <row r="5" spans="1:14" s="1027" customFormat="1" ht="3.75" customHeight="1" thickBot="1"/>
    <row r="6" spans="1:14" ht="18.75" customHeight="1">
      <c r="A6" s="1028"/>
      <c r="B6" s="1029"/>
      <c r="C6" s="1029"/>
      <c r="D6" s="1029"/>
      <c r="E6" s="1050"/>
      <c r="F6" s="1051"/>
      <c r="G6" s="1029"/>
      <c r="H6" s="1029"/>
      <c r="I6" s="1050"/>
      <c r="J6" s="1051"/>
      <c r="K6" s="1029"/>
      <c r="L6" s="1051"/>
      <c r="M6" s="1029"/>
      <c r="N6" s="1052"/>
    </row>
    <row r="7" spans="1:14" ht="18.75" customHeight="1">
      <c r="A7" s="1031"/>
      <c r="D7" s="3" t="s">
        <v>223</v>
      </c>
      <c r="E7" s="1036"/>
      <c r="F7" s="1054"/>
      <c r="I7" s="1036"/>
      <c r="J7" s="1054"/>
      <c r="L7" s="1054"/>
      <c r="N7" s="1043"/>
    </row>
    <row r="8" spans="1:14" ht="18.75" customHeight="1">
      <c r="A8" s="1031"/>
      <c r="D8" s="3" t="s">
        <v>225</v>
      </c>
      <c r="E8" s="1036"/>
      <c r="F8" s="1054"/>
      <c r="I8" s="1036"/>
      <c r="J8" s="1054"/>
      <c r="L8" s="1054"/>
      <c r="N8" s="1043"/>
    </row>
    <row r="9" spans="1:14" ht="18.75" customHeight="1">
      <c r="A9" s="1031"/>
      <c r="C9" s="1108"/>
      <c r="E9" s="1036"/>
      <c r="F9" s="1109"/>
      <c r="H9" s="1066"/>
      <c r="I9" s="1036"/>
      <c r="J9" s="1109"/>
      <c r="L9" s="1109"/>
      <c r="N9" s="1110"/>
    </row>
    <row r="10" spans="1:14" ht="18.75" customHeight="1">
      <c r="A10" s="1031"/>
      <c r="C10" s="1108"/>
      <c r="E10" s="1025">
        <v>2</v>
      </c>
      <c r="F10" s="1007"/>
      <c r="G10" s="1025">
        <v>3</v>
      </c>
      <c r="H10" s="1111"/>
      <c r="I10" s="1045">
        <v>4</v>
      </c>
      <c r="J10" s="1111"/>
      <c r="K10" s="1045">
        <v>5</v>
      </c>
      <c r="L10" s="1111"/>
      <c r="M10" s="1045">
        <v>6</v>
      </c>
      <c r="N10" s="1112"/>
    </row>
    <row r="11" spans="1:14" ht="18.75" customHeight="1">
      <c r="A11" s="1031"/>
      <c r="D11" s="1054"/>
      <c r="E11" s="1668"/>
      <c r="F11" s="1662" t="s">
        <v>865</v>
      </c>
      <c r="G11" s="1668"/>
      <c r="H11" s="1662" t="s">
        <v>865</v>
      </c>
      <c r="I11" s="1669"/>
      <c r="J11" s="1662" t="s">
        <v>865</v>
      </c>
      <c r="K11" s="1661"/>
      <c r="L11" s="1662" t="s">
        <v>865</v>
      </c>
      <c r="M11" s="1661"/>
      <c r="N11" s="1663" t="s">
        <v>211</v>
      </c>
    </row>
    <row r="12" spans="1:14" ht="18.75" customHeight="1">
      <c r="A12" s="1031"/>
      <c r="C12" s="404"/>
      <c r="D12" s="1113"/>
      <c r="E12" s="1668"/>
      <c r="F12" s="1662"/>
      <c r="G12" s="1668"/>
      <c r="H12" s="1662"/>
      <c r="I12" s="1669"/>
      <c r="J12" s="1662"/>
      <c r="K12" s="1661"/>
      <c r="L12" s="1662"/>
      <c r="M12" s="1661"/>
      <c r="N12" s="1663"/>
    </row>
    <row r="13" spans="1:14" ht="18.75" customHeight="1">
      <c r="A13" s="1059" t="s">
        <v>261</v>
      </c>
      <c r="C13" s="1108" t="s">
        <v>234</v>
      </c>
      <c r="D13" s="1054"/>
      <c r="E13" s="1036"/>
      <c r="F13" s="1035" t="s">
        <v>866</v>
      </c>
      <c r="G13" s="1036"/>
      <c r="H13" s="1035" t="s">
        <v>866</v>
      </c>
      <c r="J13" s="1035" t="s">
        <v>866</v>
      </c>
      <c r="L13" s="1035" t="s">
        <v>866</v>
      </c>
      <c r="N13" s="1114" t="s">
        <v>241</v>
      </c>
    </row>
    <row r="14" spans="1:14" ht="18.75" customHeight="1">
      <c r="A14" s="1115" t="s">
        <v>262</v>
      </c>
      <c r="B14" s="1067"/>
      <c r="C14" s="1116" t="s">
        <v>236</v>
      </c>
      <c r="D14" s="1068"/>
      <c r="E14" s="1036"/>
      <c r="F14" s="1117"/>
      <c r="G14" s="1036"/>
      <c r="H14" s="1117"/>
      <c r="J14" s="1117"/>
      <c r="L14" s="1117"/>
      <c r="N14" s="1118"/>
    </row>
    <row r="15" spans="1:14" ht="33" customHeight="1">
      <c r="A15" s="1031"/>
      <c r="B15" s="1054"/>
      <c r="C15" s="1664" t="s">
        <v>263</v>
      </c>
      <c r="D15" s="1665"/>
      <c r="E15" s="1666">
        <v>15526334</v>
      </c>
      <c r="F15" s="1650">
        <f>ROUND(E15/$E$15*100,0)</f>
        <v>100</v>
      </c>
      <c r="G15" s="1667">
        <v>15696977</v>
      </c>
      <c r="H15" s="1650">
        <f>ROUND(G15/$E$15*100,0)</f>
        <v>101</v>
      </c>
      <c r="I15" s="1657">
        <v>15580313</v>
      </c>
      <c r="J15" s="1650">
        <f>ROUND(I15/$E$15*100,0)</f>
        <v>100</v>
      </c>
      <c r="K15" s="1657">
        <v>15371055</v>
      </c>
      <c r="L15" s="1658">
        <f>ROUND(K15/$E$15*100,0)</f>
        <v>99</v>
      </c>
      <c r="M15" s="1657">
        <v>15749310</v>
      </c>
      <c r="N15" s="1658">
        <f>ROUND(M15/$E$15*100,0)</f>
        <v>101</v>
      </c>
    </row>
    <row r="16" spans="1:14" ht="33" customHeight="1">
      <c r="A16" s="1430"/>
      <c r="B16" s="1431"/>
      <c r="C16" s="1471" t="s">
        <v>16</v>
      </c>
      <c r="D16" s="1431"/>
      <c r="E16" s="1624"/>
      <c r="F16" s="1616"/>
      <c r="G16" s="1627"/>
      <c r="H16" s="1616"/>
      <c r="I16" s="1613"/>
      <c r="J16" s="1616"/>
      <c r="K16" s="1613"/>
      <c r="L16" s="1619"/>
      <c r="M16" s="1613"/>
      <c r="N16" s="1619"/>
    </row>
    <row r="17" spans="1:14" ht="33" customHeight="1">
      <c r="A17" s="1659"/>
      <c r="B17" s="1660"/>
      <c r="C17" s="1642" t="s">
        <v>26</v>
      </c>
      <c r="D17" s="1643"/>
      <c r="E17" s="1639"/>
      <c r="F17" s="1633"/>
      <c r="G17" s="1641"/>
      <c r="H17" s="1633"/>
      <c r="I17" s="1613"/>
      <c r="J17" s="1633"/>
      <c r="K17" s="1613"/>
      <c r="L17" s="1635"/>
      <c r="M17" s="1613"/>
      <c r="N17" s="1635"/>
    </row>
    <row r="18" spans="1:14" ht="33" customHeight="1">
      <c r="A18" s="1430"/>
      <c r="B18" s="1431"/>
      <c r="C18" s="1621" t="s">
        <v>257</v>
      </c>
      <c r="D18" s="1622"/>
      <c r="E18" s="1623">
        <v>2684240</v>
      </c>
      <c r="F18" s="1615">
        <f>ROUND(E18/$E$18*100,0)</f>
        <v>100</v>
      </c>
      <c r="G18" s="1626">
        <v>2618029</v>
      </c>
      <c r="H18" s="1615">
        <f>ROUND(G18/$E$18*100,0)</f>
        <v>98</v>
      </c>
      <c r="I18" s="1612">
        <v>2516512</v>
      </c>
      <c r="J18" s="1616">
        <f>ROUND(I18/$E$18*100,0)</f>
        <v>94</v>
      </c>
      <c r="K18" s="1612">
        <v>2160171</v>
      </c>
      <c r="L18" s="1619">
        <f>ROUND(K18/$E$18*100,0)</f>
        <v>80</v>
      </c>
      <c r="M18" s="1612">
        <v>2223622</v>
      </c>
      <c r="N18" s="1619">
        <f>ROUND(M18/$E$18*100,0)</f>
        <v>83</v>
      </c>
    </row>
    <row r="19" spans="1:14" ht="33" customHeight="1">
      <c r="A19" s="1430" t="s">
        <v>264</v>
      </c>
      <c r="B19" s="1431"/>
      <c r="C19" s="1471" t="s">
        <v>265</v>
      </c>
      <c r="D19" s="1431"/>
      <c r="E19" s="1624"/>
      <c r="F19" s="1616"/>
      <c r="G19" s="1627"/>
      <c r="H19" s="1616"/>
      <c r="I19" s="1613"/>
      <c r="J19" s="1616"/>
      <c r="K19" s="1613"/>
      <c r="L19" s="1619"/>
      <c r="M19" s="1613"/>
      <c r="N19" s="1619"/>
    </row>
    <row r="20" spans="1:14" ht="33" customHeight="1">
      <c r="A20" s="1430"/>
      <c r="B20" s="1431"/>
      <c r="C20" s="1629" t="s">
        <v>26</v>
      </c>
      <c r="D20" s="1630"/>
      <c r="E20" s="1625"/>
      <c r="F20" s="1617"/>
      <c r="G20" s="1628"/>
      <c r="H20" s="1617"/>
      <c r="I20" s="1614"/>
      <c r="J20" s="1617"/>
      <c r="K20" s="1614"/>
      <c r="L20" s="1620"/>
      <c r="M20" s="1614"/>
      <c r="N20" s="1620"/>
    </row>
    <row r="21" spans="1:14" ht="33" customHeight="1">
      <c r="A21" s="1430"/>
      <c r="B21" s="1431"/>
      <c r="C21" s="1570"/>
      <c r="D21" s="1436"/>
      <c r="E21" s="1647">
        <f>SUM(E15:E20)</f>
        <v>18210574</v>
      </c>
      <c r="F21" s="1650">
        <f>ROUND(E21/$E$21*100,0)</f>
        <v>100</v>
      </c>
      <c r="G21" s="1652">
        <f>SUM(G15:G20)</f>
        <v>18315006</v>
      </c>
      <c r="H21" s="1650">
        <f>ROUND(G21/$E$21*100,0)</f>
        <v>101</v>
      </c>
      <c r="I21" s="1644">
        <f>SUM(I15:I20)</f>
        <v>18096825</v>
      </c>
      <c r="J21" s="1615">
        <f>ROUND(I21/$E$21*100,0)</f>
        <v>99</v>
      </c>
      <c r="K21" s="1644">
        <f>SUM(K15:K20)</f>
        <v>17531226</v>
      </c>
      <c r="L21" s="1618">
        <f>ROUND(K21/$E$21*100,0)</f>
        <v>96</v>
      </c>
      <c r="M21" s="1644">
        <f>SUM(M15:M20)</f>
        <v>17972932</v>
      </c>
      <c r="N21" s="1618">
        <f>ROUND(M21/$E$21*100,0)</f>
        <v>99</v>
      </c>
    </row>
    <row r="22" spans="1:14" ht="33" customHeight="1">
      <c r="A22" s="1655"/>
      <c r="B22" s="1656"/>
      <c r="C22" s="1471" t="s">
        <v>25</v>
      </c>
      <c r="D22" s="1431"/>
      <c r="E22" s="1648"/>
      <c r="F22" s="1616"/>
      <c r="G22" s="1653"/>
      <c r="H22" s="1616"/>
      <c r="I22" s="1645"/>
      <c r="J22" s="1616"/>
      <c r="K22" s="1645"/>
      <c r="L22" s="1619"/>
      <c r="M22" s="1645"/>
      <c r="N22" s="1619"/>
    </row>
    <row r="23" spans="1:14" ht="33" customHeight="1" thickBot="1">
      <c r="A23" s="1119"/>
      <c r="B23" s="1120"/>
      <c r="C23" s="1421"/>
      <c r="D23" s="1433"/>
      <c r="E23" s="1649"/>
      <c r="F23" s="1651"/>
      <c r="G23" s="1654"/>
      <c r="H23" s="1651"/>
      <c r="I23" s="1646"/>
      <c r="J23" s="1617"/>
      <c r="K23" s="1646"/>
      <c r="L23" s="1620"/>
      <c r="M23" s="1646"/>
      <c r="N23" s="1620"/>
    </row>
    <row r="24" spans="1:14" ht="33" customHeight="1">
      <c r="A24" s="1473"/>
      <c r="B24" s="1480"/>
      <c r="C24" s="1636" t="s">
        <v>20</v>
      </c>
      <c r="D24" s="1637"/>
      <c r="E24" s="1638">
        <v>146852772</v>
      </c>
      <c r="F24" s="1632">
        <f>ROUND(E24/$E$24*100,0)</f>
        <v>100</v>
      </c>
      <c r="G24" s="1640">
        <v>153887117</v>
      </c>
      <c r="H24" s="1632">
        <f>ROUND(G24/$E$24*100,0)</f>
        <v>105</v>
      </c>
      <c r="I24" s="1631">
        <v>157191634</v>
      </c>
      <c r="J24" s="1632">
        <f>ROUND(I24/$E$24*100,0)</f>
        <v>107</v>
      </c>
      <c r="K24" s="1631">
        <v>158975222</v>
      </c>
      <c r="L24" s="1634">
        <f>ROUND(K24/$E$24*100,0)</f>
        <v>108</v>
      </c>
      <c r="M24" s="1631">
        <v>160287560</v>
      </c>
      <c r="N24" s="1634">
        <f>ROUND(M24/$E$24*100,0)</f>
        <v>109</v>
      </c>
    </row>
    <row r="25" spans="1:14" ht="33" customHeight="1">
      <c r="A25" s="1430"/>
      <c r="B25" s="1431"/>
      <c r="C25" s="1471" t="s">
        <v>16</v>
      </c>
      <c r="D25" s="1431"/>
      <c r="E25" s="1624"/>
      <c r="F25" s="1616"/>
      <c r="G25" s="1627"/>
      <c r="H25" s="1616"/>
      <c r="I25" s="1613"/>
      <c r="J25" s="1616"/>
      <c r="K25" s="1613"/>
      <c r="L25" s="1619"/>
      <c r="M25" s="1613"/>
      <c r="N25" s="1619"/>
    </row>
    <row r="26" spans="1:14" ht="33" customHeight="1">
      <c r="A26" s="1430"/>
      <c r="B26" s="1431"/>
      <c r="C26" s="1642" t="s">
        <v>26</v>
      </c>
      <c r="D26" s="1643"/>
      <c r="E26" s="1639"/>
      <c r="F26" s="1633"/>
      <c r="G26" s="1641"/>
      <c r="H26" s="1633"/>
      <c r="I26" s="1613"/>
      <c r="J26" s="1633"/>
      <c r="K26" s="1613"/>
      <c r="L26" s="1635"/>
      <c r="M26" s="1613"/>
      <c r="N26" s="1635"/>
    </row>
    <row r="27" spans="1:14" ht="33" customHeight="1">
      <c r="A27" s="1430"/>
      <c r="B27" s="1431"/>
      <c r="C27" s="1621" t="s">
        <v>257</v>
      </c>
      <c r="D27" s="1622"/>
      <c r="E27" s="1623">
        <v>21990204</v>
      </c>
      <c r="F27" s="1615">
        <f>ROUND(E27/$E$27*100,0)</f>
        <v>100</v>
      </c>
      <c r="G27" s="1626">
        <v>23103880</v>
      </c>
      <c r="H27" s="1615">
        <f>ROUND(G27/$E$27*100,0)</f>
        <v>105</v>
      </c>
      <c r="I27" s="1612">
        <v>23196798</v>
      </c>
      <c r="J27" s="1615">
        <f>ROUND(I27/$E$27*100,0)</f>
        <v>105</v>
      </c>
      <c r="K27" s="1612">
        <v>22610906</v>
      </c>
      <c r="L27" s="1618">
        <f>ROUND(K27/$E$27*100,0)</f>
        <v>103</v>
      </c>
      <c r="M27" s="1612">
        <v>23406795</v>
      </c>
      <c r="N27" s="1618">
        <f>ROUND(M27/$E$27*100,0)</f>
        <v>106</v>
      </c>
    </row>
    <row r="28" spans="1:14" ht="33" customHeight="1">
      <c r="A28" s="1430" t="s">
        <v>6</v>
      </c>
      <c r="B28" s="1431"/>
      <c r="C28" s="1471" t="s">
        <v>265</v>
      </c>
      <c r="D28" s="1431"/>
      <c r="E28" s="1624"/>
      <c r="F28" s="1616"/>
      <c r="G28" s="1627"/>
      <c r="H28" s="1616"/>
      <c r="I28" s="1613"/>
      <c r="J28" s="1616"/>
      <c r="K28" s="1613"/>
      <c r="L28" s="1619"/>
      <c r="M28" s="1613"/>
      <c r="N28" s="1619"/>
    </row>
    <row r="29" spans="1:14" ht="33" customHeight="1">
      <c r="A29" s="1430"/>
      <c r="B29" s="1431"/>
      <c r="C29" s="1629" t="s">
        <v>26</v>
      </c>
      <c r="D29" s="1630"/>
      <c r="E29" s="1625"/>
      <c r="F29" s="1617"/>
      <c r="G29" s="1628"/>
      <c r="H29" s="1617"/>
      <c r="I29" s="1614"/>
      <c r="J29" s="1617"/>
      <c r="K29" s="1614"/>
      <c r="L29" s="1620"/>
      <c r="M29" s="1614"/>
      <c r="N29" s="1620"/>
    </row>
    <row r="30" spans="1:14" ht="33" customHeight="1">
      <c r="A30" s="1430"/>
      <c r="B30" s="1431"/>
      <c r="C30" s="1570"/>
      <c r="D30" s="1436"/>
      <c r="E30" s="1603">
        <f>SUM(E24:E29)</f>
        <v>168842976</v>
      </c>
      <c r="F30" s="1603">
        <f>ROUND(E30/$E$30*100,0)</f>
        <v>100</v>
      </c>
      <c r="G30" s="1609">
        <f>SUM(G24:G29)</f>
        <v>176990997</v>
      </c>
      <c r="H30" s="1603">
        <f>ROUND(G30/$E$30*100,0)</f>
        <v>105</v>
      </c>
      <c r="I30" s="1600">
        <f>SUM(I24:I29)</f>
        <v>180388432</v>
      </c>
      <c r="J30" s="1603">
        <f>ROUND(I30/$E$30*100,0)</f>
        <v>107</v>
      </c>
      <c r="K30" s="1600">
        <f>SUM(K24:K29)</f>
        <v>181586128</v>
      </c>
      <c r="L30" s="1606">
        <f>ROUND(K30/$E$30*100,0)</f>
        <v>108</v>
      </c>
      <c r="M30" s="1600">
        <f>SUM(M24:M29)</f>
        <v>183694355</v>
      </c>
      <c r="N30" s="1606">
        <f>ROUND(M30/$E$30*100,0)</f>
        <v>109</v>
      </c>
    </row>
    <row r="31" spans="1:14" ht="33" customHeight="1">
      <c r="A31" s="1430"/>
      <c r="B31" s="1431"/>
      <c r="C31" s="1471" t="s">
        <v>25</v>
      </c>
      <c r="D31" s="1431"/>
      <c r="E31" s="1604"/>
      <c r="F31" s="1604"/>
      <c r="G31" s="1610"/>
      <c r="H31" s="1604"/>
      <c r="I31" s="1601"/>
      <c r="J31" s="1604"/>
      <c r="K31" s="1601"/>
      <c r="L31" s="1607"/>
      <c r="M31" s="1601"/>
      <c r="N31" s="1607"/>
    </row>
    <row r="32" spans="1:14" ht="33" customHeight="1" thickBot="1">
      <c r="A32" s="1432"/>
      <c r="B32" s="1433"/>
      <c r="C32" s="1421"/>
      <c r="D32" s="1433"/>
      <c r="E32" s="1605"/>
      <c r="F32" s="1605"/>
      <c r="G32" s="1611"/>
      <c r="H32" s="1605"/>
      <c r="I32" s="1602"/>
      <c r="J32" s="1605"/>
      <c r="K32" s="1602"/>
      <c r="L32" s="1608"/>
      <c r="M32" s="1602"/>
      <c r="N32" s="1608"/>
    </row>
    <row r="33" spans="2:9" ht="18.75" customHeight="1">
      <c r="B33" s="3" t="s">
        <v>230</v>
      </c>
      <c r="D33" s="3" t="s">
        <v>266</v>
      </c>
      <c r="F33" s="1123"/>
      <c r="G33" s="1106"/>
      <c r="H33" s="1106"/>
      <c r="I33" s="1106" t="s">
        <v>267</v>
      </c>
    </row>
    <row r="34" spans="2:9" ht="12" customHeight="1">
      <c r="B34" s="3" t="s">
        <v>537</v>
      </c>
      <c r="D34" s="3" t="s">
        <v>867</v>
      </c>
    </row>
    <row r="35" spans="2:9" ht="12" customHeight="1">
      <c r="D35" s="3" t="s">
        <v>943</v>
      </c>
    </row>
  </sheetData>
  <mergeCells count="104">
    <mergeCell ref="K11:K12"/>
    <mergeCell ref="L11:L12"/>
    <mergeCell ref="M11:M12"/>
    <mergeCell ref="N11:N12"/>
    <mergeCell ref="C15:D15"/>
    <mergeCell ref="E15:E17"/>
    <mergeCell ref="F15:F17"/>
    <mergeCell ref="G15:G17"/>
    <mergeCell ref="H15:H17"/>
    <mergeCell ref="I15:I17"/>
    <mergeCell ref="E11:E12"/>
    <mergeCell ref="F11:F12"/>
    <mergeCell ref="G11:G12"/>
    <mergeCell ref="H11:H12"/>
    <mergeCell ref="I11:I12"/>
    <mergeCell ref="J11:J12"/>
    <mergeCell ref="J15:J17"/>
    <mergeCell ref="K15:K17"/>
    <mergeCell ref="L15:L17"/>
    <mergeCell ref="M15:M17"/>
    <mergeCell ref="N15:N17"/>
    <mergeCell ref="A16:B16"/>
    <mergeCell ref="C16:D16"/>
    <mergeCell ref="A17:B17"/>
    <mergeCell ref="C17:D17"/>
    <mergeCell ref="I18:I20"/>
    <mergeCell ref="J18:J20"/>
    <mergeCell ref="K18:K20"/>
    <mergeCell ref="L18:L20"/>
    <mergeCell ref="M18:M20"/>
    <mergeCell ref="N18:N20"/>
    <mergeCell ref="A18:B18"/>
    <mergeCell ref="C18:D18"/>
    <mergeCell ref="E18:E20"/>
    <mergeCell ref="F18:F20"/>
    <mergeCell ref="G18:G20"/>
    <mergeCell ref="H18:H20"/>
    <mergeCell ref="A19:B19"/>
    <mergeCell ref="C19:D19"/>
    <mergeCell ref="A20:B20"/>
    <mergeCell ref="C20:D20"/>
    <mergeCell ref="I21:I23"/>
    <mergeCell ref="J21:J23"/>
    <mergeCell ref="K21:K23"/>
    <mergeCell ref="L21:L23"/>
    <mergeCell ref="M21:M23"/>
    <mergeCell ref="N21:N23"/>
    <mergeCell ref="A21:B21"/>
    <mergeCell ref="C21:D21"/>
    <mergeCell ref="E21:E23"/>
    <mergeCell ref="F21:F23"/>
    <mergeCell ref="G21:G23"/>
    <mergeCell ref="H21:H23"/>
    <mergeCell ref="A22:B22"/>
    <mergeCell ref="C22:D22"/>
    <mergeCell ref="C23:D23"/>
    <mergeCell ref="I24:I26"/>
    <mergeCell ref="J24:J26"/>
    <mergeCell ref="K24:K26"/>
    <mergeCell ref="L24:L26"/>
    <mergeCell ref="M24:M26"/>
    <mergeCell ref="N24:N26"/>
    <mergeCell ref="A24:B24"/>
    <mergeCell ref="C24:D24"/>
    <mergeCell ref="E24:E26"/>
    <mergeCell ref="F24:F26"/>
    <mergeCell ref="G24:G26"/>
    <mergeCell ref="H24:H26"/>
    <mergeCell ref="A25:B25"/>
    <mergeCell ref="C25:D25"/>
    <mergeCell ref="A26:B26"/>
    <mergeCell ref="C26:D26"/>
    <mergeCell ref="I27:I29"/>
    <mergeCell ref="J27:J29"/>
    <mergeCell ref="K27:K29"/>
    <mergeCell ref="L27:L29"/>
    <mergeCell ref="M27:M29"/>
    <mergeCell ref="N27:N29"/>
    <mergeCell ref="A27:B27"/>
    <mergeCell ref="C27:D27"/>
    <mergeCell ref="E27:E29"/>
    <mergeCell ref="F27:F29"/>
    <mergeCell ref="G27:G29"/>
    <mergeCell ref="H27:H29"/>
    <mergeCell ref="A28:B28"/>
    <mergeCell ref="C28:D28"/>
    <mergeCell ref="A29:B29"/>
    <mergeCell ref="C29:D29"/>
    <mergeCell ref="I30:I32"/>
    <mergeCell ref="J30:J32"/>
    <mergeCell ref="K30:K32"/>
    <mergeCell ref="L30:L32"/>
    <mergeCell ref="M30:M32"/>
    <mergeCell ref="N30:N32"/>
    <mergeCell ref="A30:B30"/>
    <mergeCell ref="C30:D30"/>
    <mergeCell ref="E30:E32"/>
    <mergeCell ref="F30:F32"/>
    <mergeCell ref="G30:G32"/>
    <mergeCell ref="H30:H32"/>
    <mergeCell ref="A31:B31"/>
    <mergeCell ref="C31:D31"/>
    <mergeCell ref="A32:B32"/>
    <mergeCell ref="C32:D32"/>
  </mergeCells>
  <phoneticPr fontId="7"/>
  <pageMargins left="0.78740157480314965" right="0.59055118110236227" top="0.59055118110236227" bottom="0.59055118110236227" header="0.51181102362204722" footer="0.51181102362204722"/>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CF8F-9743-41C3-80D7-1E9B59E7021C}">
  <sheetPr>
    <tabColor rgb="FFFF99FF"/>
    <pageSetUpPr fitToPage="1"/>
  </sheetPr>
  <dimension ref="A1:AL27"/>
  <sheetViews>
    <sheetView view="pageBreakPreview" zoomScaleNormal="100" zoomScaleSheetLayoutView="100" workbookViewId="0">
      <pane xSplit="3" ySplit="8" topLeftCell="D9" activePane="bottomRight" state="frozen"/>
      <selection pane="topRight"/>
      <selection pane="bottomLeft"/>
      <selection pane="bottomRight"/>
    </sheetView>
  </sheetViews>
  <sheetFormatPr defaultRowHeight="12"/>
  <cols>
    <col min="1" max="1" width="6.5" style="404" customWidth="1"/>
    <col min="2" max="2" width="4.125" style="404" customWidth="1"/>
    <col min="3" max="3" width="26.375" style="404" customWidth="1"/>
    <col min="4" max="38" width="5.75" style="404" customWidth="1"/>
    <col min="39" max="256" width="9" style="404"/>
    <col min="257" max="257" width="6.5" style="404" customWidth="1"/>
    <col min="258" max="258" width="4.125" style="404" customWidth="1"/>
    <col min="259" max="259" width="26.375" style="404" customWidth="1"/>
    <col min="260" max="294" width="5.75" style="404" customWidth="1"/>
    <col min="295" max="512" width="9" style="404"/>
    <col min="513" max="513" width="6.5" style="404" customWidth="1"/>
    <col min="514" max="514" width="4.125" style="404" customWidth="1"/>
    <col min="515" max="515" width="26.375" style="404" customWidth="1"/>
    <col min="516" max="550" width="5.75" style="404" customWidth="1"/>
    <col min="551" max="768" width="9" style="404"/>
    <col min="769" max="769" width="6.5" style="404" customWidth="1"/>
    <col min="770" max="770" width="4.125" style="404" customWidth="1"/>
    <col min="771" max="771" width="26.375" style="404" customWidth="1"/>
    <col min="772" max="806" width="5.75" style="404" customWidth="1"/>
    <col min="807" max="1024" width="9" style="404"/>
    <col min="1025" max="1025" width="6.5" style="404" customWidth="1"/>
    <col min="1026" max="1026" width="4.125" style="404" customWidth="1"/>
    <col min="1027" max="1027" width="26.375" style="404" customWidth="1"/>
    <col min="1028" max="1062" width="5.75" style="404" customWidth="1"/>
    <col min="1063" max="1280" width="9" style="404"/>
    <col min="1281" max="1281" width="6.5" style="404" customWidth="1"/>
    <col min="1282" max="1282" width="4.125" style="404" customWidth="1"/>
    <col min="1283" max="1283" width="26.375" style="404" customWidth="1"/>
    <col min="1284" max="1318" width="5.75" style="404" customWidth="1"/>
    <col min="1319" max="1536" width="9" style="404"/>
    <col min="1537" max="1537" width="6.5" style="404" customWidth="1"/>
    <col min="1538" max="1538" width="4.125" style="404" customWidth="1"/>
    <col min="1539" max="1539" width="26.375" style="404" customWidth="1"/>
    <col min="1540" max="1574" width="5.75" style="404" customWidth="1"/>
    <col min="1575" max="1792" width="9" style="404"/>
    <col min="1793" max="1793" width="6.5" style="404" customWidth="1"/>
    <col min="1794" max="1794" width="4.125" style="404" customWidth="1"/>
    <col min="1795" max="1795" width="26.375" style="404" customWidth="1"/>
    <col min="1796" max="1830" width="5.75" style="404" customWidth="1"/>
    <col min="1831" max="2048" width="9" style="404"/>
    <col min="2049" max="2049" width="6.5" style="404" customWidth="1"/>
    <col min="2050" max="2050" width="4.125" style="404" customWidth="1"/>
    <col min="2051" max="2051" width="26.375" style="404" customWidth="1"/>
    <col min="2052" max="2086" width="5.75" style="404" customWidth="1"/>
    <col min="2087" max="2304" width="9" style="404"/>
    <col min="2305" max="2305" width="6.5" style="404" customWidth="1"/>
    <col min="2306" max="2306" width="4.125" style="404" customWidth="1"/>
    <col min="2307" max="2307" width="26.375" style="404" customWidth="1"/>
    <col min="2308" max="2342" width="5.75" style="404" customWidth="1"/>
    <col min="2343" max="2560" width="9" style="404"/>
    <col min="2561" max="2561" width="6.5" style="404" customWidth="1"/>
    <col min="2562" max="2562" width="4.125" style="404" customWidth="1"/>
    <col min="2563" max="2563" width="26.375" style="404" customWidth="1"/>
    <col min="2564" max="2598" width="5.75" style="404" customWidth="1"/>
    <col min="2599" max="2816" width="9" style="404"/>
    <col min="2817" max="2817" width="6.5" style="404" customWidth="1"/>
    <col min="2818" max="2818" width="4.125" style="404" customWidth="1"/>
    <col min="2819" max="2819" width="26.375" style="404" customWidth="1"/>
    <col min="2820" max="2854" width="5.75" style="404" customWidth="1"/>
    <col min="2855" max="3072" width="9" style="404"/>
    <col min="3073" max="3073" width="6.5" style="404" customWidth="1"/>
    <col min="3074" max="3074" width="4.125" style="404" customWidth="1"/>
    <col min="3075" max="3075" width="26.375" style="404" customWidth="1"/>
    <col min="3076" max="3110" width="5.75" style="404" customWidth="1"/>
    <col min="3111" max="3328" width="9" style="404"/>
    <col min="3329" max="3329" width="6.5" style="404" customWidth="1"/>
    <col min="3330" max="3330" width="4.125" style="404" customWidth="1"/>
    <col min="3331" max="3331" width="26.375" style="404" customWidth="1"/>
    <col min="3332" max="3366" width="5.75" style="404" customWidth="1"/>
    <col min="3367" max="3584" width="9" style="404"/>
    <col min="3585" max="3585" width="6.5" style="404" customWidth="1"/>
    <col min="3586" max="3586" width="4.125" style="404" customWidth="1"/>
    <col min="3587" max="3587" width="26.375" style="404" customWidth="1"/>
    <col min="3588" max="3622" width="5.75" style="404" customWidth="1"/>
    <col min="3623" max="3840" width="9" style="404"/>
    <col min="3841" max="3841" width="6.5" style="404" customWidth="1"/>
    <col min="3842" max="3842" width="4.125" style="404" customWidth="1"/>
    <col min="3843" max="3843" width="26.375" style="404" customWidth="1"/>
    <col min="3844" max="3878" width="5.75" style="404" customWidth="1"/>
    <col min="3879" max="4096" width="9" style="404"/>
    <col min="4097" max="4097" width="6.5" style="404" customWidth="1"/>
    <col min="4098" max="4098" width="4.125" style="404" customWidth="1"/>
    <col min="4099" max="4099" width="26.375" style="404" customWidth="1"/>
    <col min="4100" max="4134" width="5.75" style="404" customWidth="1"/>
    <col min="4135" max="4352" width="9" style="404"/>
    <col min="4353" max="4353" width="6.5" style="404" customWidth="1"/>
    <col min="4354" max="4354" width="4.125" style="404" customWidth="1"/>
    <col min="4355" max="4355" width="26.375" style="404" customWidth="1"/>
    <col min="4356" max="4390" width="5.75" style="404" customWidth="1"/>
    <col min="4391" max="4608" width="9" style="404"/>
    <col min="4609" max="4609" width="6.5" style="404" customWidth="1"/>
    <col min="4610" max="4610" width="4.125" style="404" customWidth="1"/>
    <col min="4611" max="4611" width="26.375" style="404" customWidth="1"/>
    <col min="4612" max="4646" width="5.75" style="404" customWidth="1"/>
    <col min="4647" max="4864" width="9" style="404"/>
    <col min="4865" max="4865" width="6.5" style="404" customWidth="1"/>
    <col min="4866" max="4866" width="4.125" style="404" customWidth="1"/>
    <col min="4867" max="4867" width="26.375" style="404" customWidth="1"/>
    <col min="4868" max="4902" width="5.75" style="404" customWidth="1"/>
    <col min="4903" max="5120" width="9" style="404"/>
    <col min="5121" max="5121" width="6.5" style="404" customWidth="1"/>
    <col min="5122" max="5122" width="4.125" style="404" customWidth="1"/>
    <col min="5123" max="5123" width="26.375" style="404" customWidth="1"/>
    <col min="5124" max="5158" width="5.75" style="404" customWidth="1"/>
    <col min="5159" max="5376" width="9" style="404"/>
    <col min="5377" max="5377" width="6.5" style="404" customWidth="1"/>
    <col min="5378" max="5378" width="4.125" style="404" customWidth="1"/>
    <col min="5379" max="5379" width="26.375" style="404" customWidth="1"/>
    <col min="5380" max="5414" width="5.75" style="404" customWidth="1"/>
    <col min="5415" max="5632" width="9" style="404"/>
    <col min="5633" max="5633" width="6.5" style="404" customWidth="1"/>
    <col min="5634" max="5634" width="4.125" style="404" customWidth="1"/>
    <col min="5635" max="5635" width="26.375" style="404" customWidth="1"/>
    <col min="5636" max="5670" width="5.75" style="404" customWidth="1"/>
    <col min="5671" max="5888" width="9" style="404"/>
    <col min="5889" max="5889" width="6.5" style="404" customWidth="1"/>
    <col min="5890" max="5890" width="4.125" style="404" customWidth="1"/>
    <col min="5891" max="5891" width="26.375" style="404" customWidth="1"/>
    <col min="5892" max="5926" width="5.75" style="404" customWidth="1"/>
    <col min="5927" max="6144" width="9" style="404"/>
    <col min="6145" max="6145" width="6.5" style="404" customWidth="1"/>
    <col min="6146" max="6146" width="4.125" style="404" customWidth="1"/>
    <col min="6147" max="6147" width="26.375" style="404" customWidth="1"/>
    <col min="6148" max="6182" width="5.75" style="404" customWidth="1"/>
    <col min="6183" max="6400" width="9" style="404"/>
    <col min="6401" max="6401" width="6.5" style="404" customWidth="1"/>
    <col min="6402" max="6402" width="4.125" style="404" customWidth="1"/>
    <col min="6403" max="6403" width="26.375" style="404" customWidth="1"/>
    <col min="6404" max="6438" width="5.75" style="404" customWidth="1"/>
    <col min="6439" max="6656" width="9" style="404"/>
    <col min="6657" max="6657" width="6.5" style="404" customWidth="1"/>
    <col min="6658" max="6658" width="4.125" style="404" customWidth="1"/>
    <col min="6659" max="6659" width="26.375" style="404" customWidth="1"/>
    <col min="6660" max="6694" width="5.75" style="404" customWidth="1"/>
    <col min="6695" max="6912" width="9" style="404"/>
    <col min="6913" max="6913" width="6.5" style="404" customWidth="1"/>
    <col min="6914" max="6914" width="4.125" style="404" customWidth="1"/>
    <col min="6915" max="6915" width="26.375" style="404" customWidth="1"/>
    <col min="6916" max="6950" width="5.75" style="404" customWidth="1"/>
    <col min="6951" max="7168" width="9" style="404"/>
    <col min="7169" max="7169" width="6.5" style="404" customWidth="1"/>
    <col min="7170" max="7170" width="4.125" style="404" customWidth="1"/>
    <col min="7171" max="7171" width="26.375" style="404" customWidth="1"/>
    <col min="7172" max="7206" width="5.75" style="404" customWidth="1"/>
    <col min="7207" max="7424" width="9" style="404"/>
    <col min="7425" max="7425" width="6.5" style="404" customWidth="1"/>
    <col min="7426" max="7426" width="4.125" style="404" customWidth="1"/>
    <col min="7427" max="7427" width="26.375" style="404" customWidth="1"/>
    <col min="7428" max="7462" width="5.75" style="404" customWidth="1"/>
    <col min="7463" max="7680" width="9" style="404"/>
    <col min="7681" max="7681" width="6.5" style="404" customWidth="1"/>
    <col min="7682" max="7682" width="4.125" style="404" customWidth="1"/>
    <col min="7683" max="7683" width="26.375" style="404" customWidth="1"/>
    <col min="7684" max="7718" width="5.75" style="404" customWidth="1"/>
    <col min="7719" max="7936" width="9" style="404"/>
    <col min="7937" max="7937" width="6.5" style="404" customWidth="1"/>
    <col min="7938" max="7938" width="4.125" style="404" customWidth="1"/>
    <col min="7939" max="7939" width="26.375" style="404" customWidth="1"/>
    <col min="7940" max="7974" width="5.75" style="404" customWidth="1"/>
    <col min="7975" max="8192" width="9" style="404"/>
    <col min="8193" max="8193" width="6.5" style="404" customWidth="1"/>
    <col min="8194" max="8194" width="4.125" style="404" customWidth="1"/>
    <col min="8195" max="8195" width="26.375" style="404" customWidth="1"/>
    <col min="8196" max="8230" width="5.75" style="404" customWidth="1"/>
    <col min="8231" max="8448" width="9" style="404"/>
    <col min="8449" max="8449" width="6.5" style="404" customWidth="1"/>
    <col min="8450" max="8450" width="4.125" style="404" customWidth="1"/>
    <col min="8451" max="8451" width="26.375" style="404" customWidth="1"/>
    <col min="8452" max="8486" width="5.75" style="404" customWidth="1"/>
    <col min="8487" max="8704" width="9" style="404"/>
    <col min="8705" max="8705" width="6.5" style="404" customWidth="1"/>
    <col min="8706" max="8706" width="4.125" style="404" customWidth="1"/>
    <col min="8707" max="8707" width="26.375" style="404" customWidth="1"/>
    <col min="8708" max="8742" width="5.75" style="404" customWidth="1"/>
    <col min="8743" max="8960" width="9" style="404"/>
    <col min="8961" max="8961" width="6.5" style="404" customWidth="1"/>
    <col min="8962" max="8962" width="4.125" style="404" customWidth="1"/>
    <col min="8963" max="8963" width="26.375" style="404" customWidth="1"/>
    <col min="8964" max="8998" width="5.75" style="404" customWidth="1"/>
    <col min="8999" max="9216" width="9" style="404"/>
    <col min="9217" max="9217" width="6.5" style="404" customWidth="1"/>
    <col min="9218" max="9218" width="4.125" style="404" customWidth="1"/>
    <col min="9219" max="9219" width="26.375" style="404" customWidth="1"/>
    <col min="9220" max="9254" width="5.75" style="404" customWidth="1"/>
    <col min="9255" max="9472" width="9" style="404"/>
    <col min="9473" max="9473" width="6.5" style="404" customWidth="1"/>
    <col min="9474" max="9474" width="4.125" style="404" customWidth="1"/>
    <col min="9475" max="9475" width="26.375" style="404" customWidth="1"/>
    <col min="9476" max="9510" width="5.75" style="404" customWidth="1"/>
    <col min="9511" max="9728" width="9" style="404"/>
    <col min="9729" max="9729" width="6.5" style="404" customWidth="1"/>
    <col min="9730" max="9730" width="4.125" style="404" customWidth="1"/>
    <col min="9731" max="9731" width="26.375" style="404" customWidth="1"/>
    <col min="9732" max="9766" width="5.75" style="404" customWidth="1"/>
    <col min="9767" max="9984" width="9" style="404"/>
    <col min="9985" max="9985" width="6.5" style="404" customWidth="1"/>
    <col min="9986" max="9986" width="4.125" style="404" customWidth="1"/>
    <col min="9987" max="9987" width="26.375" style="404" customWidth="1"/>
    <col min="9988" max="10022" width="5.75" style="404" customWidth="1"/>
    <col min="10023" max="10240" width="9" style="404"/>
    <col min="10241" max="10241" width="6.5" style="404" customWidth="1"/>
    <col min="10242" max="10242" width="4.125" style="404" customWidth="1"/>
    <col min="10243" max="10243" width="26.375" style="404" customWidth="1"/>
    <col min="10244" max="10278" width="5.75" style="404" customWidth="1"/>
    <col min="10279" max="10496" width="9" style="404"/>
    <col min="10497" max="10497" width="6.5" style="404" customWidth="1"/>
    <col min="10498" max="10498" width="4.125" style="404" customWidth="1"/>
    <col min="10499" max="10499" width="26.375" style="404" customWidth="1"/>
    <col min="10500" max="10534" width="5.75" style="404" customWidth="1"/>
    <col min="10535" max="10752" width="9" style="404"/>
    <col min="10753" max="10753" width="6.5" style="404" customWidth="1"/>
    <col min="10754" max="10754" width="4.125" style="404" customWidth="1"/>
    <col min="10755" max="10755" width="26.375" style="404" customWidth="1"/>
    <col min="10756" max="10790" width="5.75" style="404" customWidth="1"/>
    <col min="10791" max="11008" width="9" style="404"/>
    <col min="11009" max="11009" width="6.5" style="404" customWidth="1"/>
    <col min="11010" max="11010" width="4.125" style="404" customWidth="1"/>
    <col min="11011" max="11011" width="26.375" style="404" customWidth="1"/>
    <col min="11012" max="11046" width="5.75" style="404" customWidth="1"/>
    <col min="11047" max="11264" width="9" style="404"/>
    <col min="11265" max="11265" width="6.5" style="404" customWidth="1"/>
    <col min="11266" max="11266" width="4.125" style="404" customWidth="1"/>
    <col min="11267" max="11267" width="26.375" style="404" customWidth="1"/>
    <col min="11268" max="11302" width="5.75" style="404" customWidth="1"/>
    <col min="11303" max="11520" width="9" style="404"/>
    <col min="11521" max="11521" width="6.5" style="404" customWidth="1"/>
    <col min="11522" max="11522" width="4.125" style="404" customWidth="1"/>
    <col min="11523" max="11523" width="26.375" style="404" customWidth="1"/>
    <col min="11524" max="11558" width="5.75" style="404" customWidth="1"/>
    <col min="11559" max="11776" width="9" style="404"/>
    <col min="11777" max="11777" width="6.5" style="404" customWidth="1"/>
    <col min="11778" max="11778" width="4.125" style="404" customWidth="1"/>
    <col min="11779" max="11779" width="26.375" style="404" customWidth="1"/>
    <col min="11780" max="11814" width="5.75" style="404" customWidth="1"/>
    <col min="11815" max="12032" width="9" style="404"/>
    <col min="12033" max="12033" width="6.5" style="404" customWidth="1"/>
    <col min="12034" max="12034" width="4.125" style="404" customWidth="1"/>
    <col min="12035" max="12035" width="26.375" style="404" customWidth="1"/>
    <col min="12036" max="12070" width="5.75" style="404" customWidth="1"/>
    <col min="12071" max="12288" width="9" style="404"/>
    <col min="12289" max="12289" width="6.5" style="404" customWidth="1"/>
    <col min="12290" max="12290" width="4.125" style="404" customWidth="1"/>
    <col min="12291" max="12291" width="26.375" style="404" customWidth="1"/>
    <col min="12292" max="12326" width="5.75" style="404" customWidth="1"/>
    <col min="12327" max="12544" width="9" style="404"/>
    <col min="12545" max="12545" width="6.5" style="404" customWidth="1"/>
    <col min="12546" max="12546" width="4.125" style="404" customWidth="1"/>
    <col min="12547" max="12547" width="26.375" style="404" customWidth="1"/>
    <col min="12548" max="12582" width="5.75" style="404" customWidth="1"/>
    <col min="12583" max="12800" width="9" style="404"/>
    <col min="12801" max="12801" width="6.5" style="404" customWidth="1"/>
    <col min="12802" max="12802" width="4.125" style="404" customWidth="1"/>
    <col min="12803" max="12803" width="26.375" style="404" customWidth="1"/>
    <col min="12804" max="12838" width="5.75" style="404" customWidth="1"/>
    <col min="12839" max="13056" width="9" style="404"/>
    <col min="13057" max="13057" width="6.5" style="404" customWidth="1"/>
    <col min="13058" max="13058" width="4.125" style="404" customWidth="1"/>
    <col min="13059" max="13059" width="26.375" style="404" customWidth="1"/>
    <col min="13060" max="13094" width="5.75" style="404" customWidth="1"/>
    <col min="13095" max="13312" width="9" style="404"/>
    <col min="13313" max="13313" width="6.5" style="404" customWidth="1"/>
    <col min="13314" max="13314" width="4.125" style="404" customWidth="1"/>
    <col min="13315" max="13315" width="26.375" style="404" customWidth="1"/>
    <col min="13316" max="13350" width="5.75" style="404" customWidth="1"/>
    <col min="13351" max="13568" width="9" style="404"/>
    <col min="13569" max="13569" width="6.5" style="404" customWidth="1"/>
    <col min="13570" max="13570" width="4.125" style="404" customWidth="1"/>
    <col min="13571" max="13571" width="26.375" style="404" customWidth="1"/>
    <col min="13572" max="13606" width="5.75" style="404" customWidth="1"/>
    <col min="13607" max="13824" width="9" style="404"/>
    <col min="13825" max="13825" width="6.5" style="404" customWidth="1"/>
    <col min="13826" max="13826" width="4.125" style="404" customWidth="1"/>
    <col min="13827" max="13827" width="26.375" style="404" customWidth="1"/>
    <col min="13828" max="13862" width="5.75" style="404" customWidth="1"/>
    <col min="13863" max="14080" width="9" style="404"/>
    <col min="14081" max="14081" width="6.5" style="404" customWidth="1"/>
    <col min="14082" max="14082" width="4.125" style="404" customWidth="1"/>
    <col min="14083" max="14083" width="26.375" style="404" customWidth="1"/>
    <col min="14084" max="14118" width="5.75" style="404" customWidth="1"/>
    <col min="14119" max="14336" width="9" style="404"/>
    <col min="14337" max="14337" width="6.5" style="404" customWidth="1"/>
    <col min="14338" max="14338" width="4.125" style="404" customWidth="1"/>
    <col min="14339" max="14339" width="26.375" style="404" customWidth="1"/>
    <col min="14340" max="14374" width="5.75" style="404" customWidth="1"/>
    <col min="14375" max="14592" width="9" style="404"/>
    <col min="14593" max="14593" width="6.5" style="404" customWidth="1"/>
    <col min="14594" max="14594" width="4.125" style="404" customWidth="1"/>
    <col min="14595" max="14595" width="26.375" style="404" customWidth="1"/>
    <col min="14596" max="14630" width="5.75" style="404" customWidth="1"/>
    <col min="14631" max="14848" width="9" style="404"/>
    <col min="14849" max="14849" width="6.5" style="404" customWidth="1"/>
    <col min="14850" max="14850" width="4.125" style="404" customWidth="1"/>
    <col min="14851" max="14851" width="26.375" style="404" customWidth="1"/>
    <col min="14852" max="14886" width="5.75" style="404" customWidth="1"/>
    <col min="14887" max="15104" width="9" style="404"/>
    <col min="15105" max="15105" width="6.5" style="404" customWidth="1"/>
    <col min="15106" max="15106" width="4.125" style="404" customWidth="1"/>
    <col min="15107" max="15107" width="26.375" style="404" customWidth="1"/>
    <col min="15108" max="15142" width="5.75" style="404" customWidth="1"/>
    <col min="15143" max="15360" width="9" style="404"/>
    <col min="15361" max="15361" width="6.5" style="404" customWidth="1"/>
    <col min="15362" max="15362" width="4.125" style="404" customWidth="1"/>
    <col min="15363" max="15363" width="26.375" style="404" customWidth="1"/>
    <col min="15364" max="15398" width="5.75" style="404" customWidth="1"/>
    <col min="15399" max="15616" width="9" style="404"/>
    <col min="15617" max="15617" width="6.5" style="404" customWidth="1"/>
    <col min="15618" max="15618" width="4.125" style="404" customWidth="1"/>
    <col min="15619" max="15619" width="26.375" style="404" customWidth="1"/>
    <col min="15620" max="15654" width="5.75" style="404" customWidth="1"/>
    <col min="15655" max="15872" width="9" style="404"/>
    <col min="15873" max="15873" width="6.5" style="404" customWidth="1"/>
    <col min="15874" max="15874" width="4.125" style="404" customWidth="1"/>
    <col min="15875" max="15875" width="26.375" style="404" customWidth="1"/>
    <col min="15876" max="15910" width="5.75" style="404" customWidth="1"/>
    <col min="15911" max="16128" width="9" style="404"/>
    <col min="16129" max="16129" width="6.5" style="404" customWidth="1"/>
    <col min="16130" max="16130" width="4.125" style="404" customWidth="1"/>
    <col min="16131" max="16131" width="26.375" style="404" customWidth="1"/>
    <col min="16132" max="16166" width="5.75" style="404" customWidth="1"/>
    <col min="16167" max="16384" width="9" style="404"/>
  </cols>
  <sheetData>
    <row r="1" spans="1:38" ht="18.75">
      <c r="A1" s="1124" t="s">
        <v>268</v>
      </c>
    </row>
    <row r="2" spans="1:38" s="1027" customFormat="1" ht="17.25" customHeight="1">
      <c r="K2" s="1598"/>
      <c r="L2" s="1598"/>
      <c r="AB2" s="1598"/>
      <c r="AC2" s="1598"/>
      <c r="AD2" s="1598"/>
      <c r="AE2" s="1598"/>
      <c r="AI2" s="1598" t="s">
        <v>269</v>
      </c>
      <c r="AJ2" s="1598"/>
      <c r="AK2" s="1598"/>
      <c r="AL2" s="1598"/>
    </row>
    <row r="3" spans="1:38" s="1027" customFormat="1" ht="3.75" customHeight="1" thickBot="1"/>
    <row r="4" spans="1:38" ht="21" customHeight="1">
      <c r="A4" s="1125"/>
      <c r="B4" s="1126"/>
      <c r="C4" s="1127" t="s">
        <v>270</v>
      </c>
      <c r="D4" s="1674">
        <v>2</v>
      </c>
      <c r="E4" s="1675"/>
      <c r="F4" s="1675"/>
      <c r="G4" s="1675"/>
      <c r="H4" s="1675"/>
      <c r="I4" s="1675"/>
      <c r="J4" s="1676"/>
      <c r="K4" s="1674">
        <v>3</v>
      </c>
      <c r="L4" s="1675"/>
      <c r="M4" s="1675"/>
      <c r="N4" s="1675"/>
      <c r="O4" s="1675"/>
      <c r="P4" s="1675"/>
      <c r="Q4" s="1676"/>
      <c r="R4" s="1674">
        <v>4</v>
      </c>
      <c r="S4" s="1675"/>
      <c r="T4" s="1675"/>
      <c r="U4" s="1675"/>
      <c r="V4" s="1675"/>
      <c r="W4" s="1675"/>
      <c r="X4" s="1676"/>
      <c r="Y4" s="1674">
        <v>5</v>
      </c>
      <c r="Z4" s="1675"/>
      <c r="AA4" s="1675"/>
      <c r="AB4" s="1675"/>
      <c r="AC4" s="1675"/>
      <c r="AD4" s="1675"/>
      <c r="AE4" s="1676"/>
      <c r="AF4" s="1674">
        <v>6</v>
      </c>
      <c r="AG4" s="1675"/>
      <c r="AH4" s="1675"/>
      <c r="AI4" s="1675"/>
      <c r="AJ4" s="1675"/>
      <c r="AK4" s="1675"/>
      <c r="AL4" s="1676"/>
    </row>
    <row r="5" spans="1:38" ht="21" customHeight="1">
      <c r="A5" s="1128"/>
      <c r="B5" s="998"/>
      <c r="C5" s="998"/>
      <c r="D5" s="1677"/>
      <c r="E5" s="1678"/>
      <c r="F5" s="1678"/>
      <c r="G5" s="1678"/>
      <c r="H5" s="1678"/>
      <c r="I5" s="1678"/>
      <c r="J5" s="1679"/>
      <c r="K5" s="1677"/>
      <c r="L5" s="1678"/>
      <c r="M5" s="1678"/>
      <c r="N5" s="1678"/>
      <c r="O5" s="1678"/>
      <c r="P5" s="1678"/>
      <c r="Q5" s="1679"/>
      <c r="R5" s="1677"/>
      <c r="S5" s="1678"/>
      <c r="T5" s="1678"/>
      <c r="U5" s="1678"/>
      <c r="V5" s="1678"/>
      <c r="W5" s="1678"/>
      <c r="X5" s="1679"/>
      <c r="Y5" s="1677"/>
      <c r="Z5" s="1678"/>
      <c r="AA5" s="1678"/>
      <c r="AB5" s="1678"/>
      <c r="AC5" s="1678"/>
      <c r="AD5" s="1678"/>
      <c r="AE5" s="1679"/>
      <c r="AF5" s="1677"/>
      <c r="AG5" s="1678"/>
      <c r="AH5" s="1678"/>
      <c r="AI5" s="1678"/>
      <c r="AJ5" s="1678"/>
      <c r="AK5" s="1678"/>
      <c r="AL5" s="1679"/>
    </row>
    <row r="6" spans="1:38" ht="21" customHeight="1">
      <c r="A6" s="1128"/>
      <c r="B6" s="998"/>
      <c r="C6" s="1129" t="s">
        <v>271</v>
      </c>
      <c r="D6" s="1130" t="s">
        <v>87</v>
      </c>
      <c r="E6" s="1131" t="s">
        <v>96</v>
      </c>
      <c r="F6" s="1131" t="s">
        <v>248</v>
      </c>
      <c r="G6" s="1131" t="s">
        <v>103</v>
      </c>
      <c r="H6" s="1131" t="s">
        <v>106</v>
      </c>
      <c r="I6" s="1132" t="s">
        <v>250</v>
      </c>
      <c r="J6" s="1133"/>
      <c r="K6" s="1130" t="s">
        <v>87</v>
      </c>
      <c r="L6" s="1131" t="s">
        <v>96</v>
      </c>
      <c r="M6" s="1131" t="s">
        <v>248</v>
      </c>
      <c r="N6" s="1131" t="s">
        <v>103</v>
      </c>
      <c r="O6" s="1131" t="s">
        <v>106</v>
      </c>
      <c r="P6" s="1132" t="s">
        <v>250</v>
      </c>
      <c r="Q6" s="1133"/>
      <c r="R6" s="1130" t="s">
        <v>87</v>
      </c>
      <c r="S6" s="1131" t="s">
        <v>96</v>
      </c>
      <c r="T6" s="1131" t="s">
        <v>248</v>
      </c>
      <c r="U6" s="1131" t="s">
        <v>103</v>
      </c>
      <c r="V6" s="1131" t="s">
        <v>106</v>
      </c>
      <c r="W6" s="1132" t="s">
        <v>250</v>
      </c>
      <c r="X6" s="1133"/>
      <c r="Y6" s="1130" t="s">
        <v>87</v>
      </c>
      <c r="Z6" s="1131" t="s">
        <v>96</v>
      </c>
      <c r="AA6" s="1131" t="s">
        <v>248</v>
      </c>
      <c r="AB6" s="1131" t="s">
        <v>103</v>
      </c>
      <c r="AC6" s="1131" t="s">
        <v>106</v>
      </c>
      <c r="AD6" s="1132" t="s">
        <v>250</v>
      </c>
      <c r="AE6" s="1133"/>
      <c r="AF6" s="1130" t="s">
        <v>87</v>
      </c>
      <c r="AG6" s="1131" t="s">
        <v>96</v>
      </c>
      <c r="AH6" s="1131" t="s">
        <v>248</v>
      </c>
      <c r="AI6" s="1131" t="s">
        <v>103</v>
      </c>
      <c r="AJ6" s="1131" t="s">
        <v>106</v>
      </c>
      <c r="AK6" s="1132" t="s">
        <v>250</v>
      </c>
      <c r="AL6" s="1133"/>
    </row>
    <row r="7" spans="1:38" ht="21" customHeight="1">
      <c r="A7" s="1670" t="s">
        <v>272</v>
      </c>
      <c r="B7" s="1671"/>
      <c r="C7" s="1134" t="s">
        <v>273</v>
      </c>
      <c r="D7" s="1135"/>
      <c r="E7" s="1136"/>
      <c r="F7" s="1136"/>
      <c r="G7" s="1136"/>
      <c r="H7" s="1136"/>
      <c r="I7" s="1137"/>
      <c r="J7" s="1138" t="s">
        <v>25</v>
      </c>
      <c r="K7" s="1135"/>
      <c r="L7" s="1136"/>
      <c r="M7" s="1136"/>
      <c r="N7" s="1136"/>
      <c r="O7" s="1136"/>
      <c r="P7" s="1137"/>
      <c r="Q7" s="1138" t="s">
        <v>25</v>
      </c>
      <c r="R7" s="1135"/>
      <c r="S7" s="1136"/>
      <c r="T7" s="1136"/>
      <c r="U7" s="1136"/>
      <c r="V7" s="1136"/>
      <c r="W7" s="1137"/>
      <c r="X7" s="1138" t="s">
        <v>25</v>
      </c>
      <c r="Y7" s="1135"/>
      <c r="Z7" s="1136"/>
      <c r="AA7" s="1136"/>
      <c r="AB7" s="1136"/>
      <c r="AC7" s="1136"/>
      <c r="AD7" s="1137"/>
      <c r="AE7" s="1138" t="s">
        <v>25</v>
      </c>
      <c r="AF7" s="1135"/>
      <c r="AG7" s="1136"/>
      <c r="AH7" s="1136"/>
      <c r="AI7" s="1136"/>
      <c r="AJ7" s="1136"/>
      <c r="AK7" s="1137"/>
      <c r="AL7" s="1138" t="s">
        <v>25</v>
      </c>
    </row>
    <row r="8" spans="1:38" ht="21" customHeight="1" thickBot="1">
      <c r="A8" s="1139"/>
      <c r="B8" s="1140"/>
      <c r="C8" s="1140"/>
      <c r="D8" s="1141" t="s">
        <v>92</v>
      </c>
      <c r="E8" s="1142" t="s">
        <v>98</v>
      </c>
      <c r="F8" s="1142" t="s">
        <v>274</v>
      </c>
      <c r="G8" s="1142" t="s">
        <v>105</v>
      </c>
      <c r="H8" s="1142" t="s">
        <v>108</v>
      </c>
      <c r="I8" s="1143" t="s">
        <v>251</v>
      </c>
      <c r="J8" s="1138"/>
      <c r="K8" s="1141" t="s">
        <v>92</v>
      </c>
      <c r="L8" s="1142" t="s">
        <v>98</v>
      </c>
      <c r="M8" s="1142" t="s">
        <v>274</v>
      </c>
      <c r="N8" s="1142" t="s">
        <v>105</v>
      </c>
      <c r="O8" s="1142" t="s">
        <v>108</v>
      </c>
      <c r="P8" s="1143" t="s">
        <v>251</v>
      </c>
      <c r="Q8" s="1138"/>
      <c r="R8" s="1141" t="s">
        <v>92</v>
      </c>
      <c r="S8" s="1142" t="s">
        <v>98</v>
      </c>
      <c r="T8" s="1142" t="s">
        <v>274</v>
      </c>
      <c r="U8" s="1142" t="s">
        <v>105</v>
      </c>
      <c r="V8" s="1142" t="s">
        <v>108</v>
      </c>
      <c r="W8" s="1143" t="s">
        <v>251</v>
      </c>
      <c r="X8" s="1138"/>
      <c r="Y8" s="1141" t="s">
        <v>92</v>
      </c>
      <c r="Z8" s="1142" t="s">
        <v>98</v>
      </c>
      <c r="AA8" s="1142" t="s">
        <v>274</v>
      </c>
      <c r="AB8" s="1142" t="s">
        <v>105</v>
      </c>
      <c r="AC8" s="1142" t="s">
        <v>108</v>
      </c>
      <c r="AD8" s="1143" t="s">
        <v>251</v>
      </c>
      <c r="AE8" s="1138"/>
      <c r="AF8" s="1141" t="s">
        <v>92</v>
      </c>
      <c r="AG8" s="1142" t="s">
        <v>98</v>
      </c>
      <c r="AH8" s="1142" t="s">
        <v>274</v>
      </c>
      <c r="AI8" s="1142" t="s">
        <v>105</v>
      </c>
      <c r="AJ8" s="1142" t="s">
        <v>108</v>
      </c>
      <c r="AK8" s="1143" t="s">
        <v>251</v>
      </c>
      <c r="AL8" s="1138"/>
    </row>
    <row r="9" spans="1:38" ht="49.5" customHeight="1">
      <c r="A9" s="1144" t="s">
        <v>275</v>
      </c>
      <c r="B9" s="1145"/>
      <c r="C9" s="1146" t="s">
        <v>276</v>
      </c>
      <c r="D9" s="4">
        <v>348</v>
      </c>
      <c r="E9" s="5">
        <v>277</v>
      </c>
      <c r="F9" s="5">
        <v>358</v>
      </c>
      <c r="G9" s="5">
        <v>155</v>
      </c>
      <c r="H9" s="5">
        <v>125</v>
      </c>
      <c r="I9" s="6">
        <v>401</v>
      </c>
      <c r="J9" s="1147">
        <f>SUM(D9:D9:I9)</f>
        <v>1664</v>
      </c>
      <c r="K9" s="4">
        <v>350</v>
      </c>
      <c r="L9" s="5">
        <v>271</v>
      </c>
      <c r="M9" s="5">
        <v>359</v>
      </c>
      <c r="N9" s="5">
        <v>155</v>
      </c>
      <c r="O9" s="5">
        <v>126</v>
      </c>
      <c r="P9" s="6">
        <v>405</v>
      </c>
      <c r="Q9" s="1147">
        <f>SUM(K9:K9:P9)</f>
        <v>1666</v>
      </c>
      <c r="R9" s="4">
        <v>344</v>
      </c>
      <c r="S9" s="5">
        <v>272</v>
      </c>
      <c r="T9" s="5">
        <v>355</v>
      </c>
      <c r="U9" s="5">
        <v>156</v>
      </c>
      <c r="V9" s="5">
        <v>127</v>
      </c>
      <c r="W9" s="6">
        <v>404</v>
      </c>
      <c r="X9" s="1147">
        <f>SUM(R9:R9:W9)</f>
        <v>1658</v>
      </c>
      <c r="Y9" s="4">
        <v>345</v>
      </c>
      <c r="Z9" s="5">
        <v>270</v>
      </c>
      <c r="AA9" s="5">
        <v>353</v>
      </c>
      <c r="AB9" s="5">
        <v>156</v>
      </c>
      <c r="AC9" s="5">
        <v>128</v>
      </c>
      <c r="AD9" s="6">
        <v>395</v>
      </c>
      <c r="AE9" s="1147">
        <f>SUM(Y9:Y9:AD9)</f>
        <v>1647</v>
      </c>
      <c r="AF9" s="4">
        <v>348</v>
      </c>
      <c r="AG9" s="5">
        <v>267</v>
      </c>
      <c r="AH9" s="5">
        <v>350</v>
      </c>
      <c r="AI9" s="5">
        <v>159</v>
      </c>
      <c r="AJ9" s="5">
        <v>128</v>
      </c>
      <c r="AK9" s="6">
        <v>387</v>
      </c>
      <c r="AL9" s="1147">
        <f>SUM(AF9:AF9:AK9)</f>
        <v>1639</v>
      </c>
    </row>
    <row r="10" spans="1:38" ht="49.5" customHeight="1">
      <c r="A10" s="1144"/>
      <c r="B10" s="1148"/>
      <c r="C10" s="1149" t="s">
        <v>277</v>
      </c>
      <c r="D10" s="7">
        <v>7</v>
      </c>
      <c r="E10" s="8">
        <v>21</v>
      </c>
      <c r="F10" s="8">
        <v>30</v>
      </c>
      <c r="G10" s="8">
        <v>12</v>
      </c>
      <c r="H10" s="8">
        <v>8</v>
      </c>
      <c r="I10" s="9">
        <v>66</v>
      </c>
      <c r="J10" s="1150">
        <f t="shared" ref="J10:J16" si="0">SUM(D10:I10)</f>
        <v>144</v>
      </c>
      <c r="K10" s="7">
        <v>8</v>
      </c>
      <c r="L10" s="8">
        <v>20</v>
      </c>
      <c r="M10" s="8">
        <v>31</v>
      </c>
      <c r="N10" s="8">
        <v>11</v>
      </c>
      <c r="O10" s="8">
        <v>8</v>
      </c>
      <c r="P10" s="9">
        <v>64</v>
      </c>
      <c r="Q10" s="1150">
        <f t="shared" ref="Q10:Q24" si="1">SUM(K10:P10)</f>
        <v>142</v>
      </c>
      <c r="R10" s="7">
        <v>8</v>
      </c>
      <c r="S10" s="8">
        <v>22</v>
      </c>
      <c r="T10" s="8">
        <v>31</v>
      </c>
      <c r="U10" s="8">
        <v>11</v>
      </c>
      <c r="V10" s="8">
        <v>8</v>
      </c>
      <c r="W10" s="9">
        <v>63</v>
      </c>
      <c r="X10" s="1150">
        <f t="shared" ref="X10:X16" si="2">SUM(R10:W10)</f>
        <v>143</v>
      </c>
      <c r="Y10" s="7">
        <v>9</v>
      </c>
      <c r="Z10" s="8">
        <v>23</v>
      </c>
      <c r="AA10" s="8">
        <v>32</v>
      </c>
      <c r="AB10" s="8">
        <v>11</v>
      </c>
      <c r="AC10" s="8">
        <v>8</v>
      </c>
      <c r="AD10" s="9">
        <v>60</v>
      </c>
      <c r="AE10" s="1150">
        <f t="shared" ref="AE10:AE16" si="3">SUM(Y10:AD10)</f>
        <v>143</v>
      </c>
      <c r="AF10" s="7">
        <v>9</v>
      </c>
      <c r="AG10" s="8">
        <v>23</v>
      </c>
      <c r="AH10" s="8">
        <v>33</v>
      </c>
      <c r="AI10" s="8">
        <v>11</v>
      </c>
      <c r="AJ10" s="8">
        <v>8</v>
      </c>
      <c r="AK10" s="9">
        <v>60</v>
      </c>
      <c r="AL10" s="1150">
        <f t="shared" ref="AL10:AL16" si="4">SUM(AF10:AK10)</f>
        <v>144</v>
      </c>
    </row>
    <row r="11" spans="1:38" ht="49.5" customHeight="1">
      <c r="A11" s="1144" t="s">
        <v>26</v>
      </c>
      <c r="B11" s="1148"/>
      <c r="C11" s="1149" t="s">
        <v>278</v>
      </c>
      <c r="D11" s="7">
        <v>0</v>
      </c>
      <c r="E11" s="8">
        <v>0</v>
      </c>
      <c r="F11" s="8">
        <v>22</v>
      </c>
      <c r="G11" s="8">
        <v>0</v>
      </c>
      <c r="H11" s="8">
        <v>4</v>
      </c>
      <c r="I11" s="9">
        <v>4</v>
      </c>
      <c r="J11" s="1150">
        <f t="shared" si="0"/>
        <v>30</v>
      </c>
      <c r="K11" s="7">
        <v>24</v>
      </c>
      <c r="L11" s="8">
        <v>0</v>
      </c>
      <c r="M11" s="8">
        <v>23</v>
      </c>
      <c r="N11" s="8">
        <v>0</v>
      </c>
      <c r="O11" s="8">
        <v>4</v>
      </c>
      <c r="P11" s="9">
        <v>4</v>
      </c>
      <c r="Q11" s="1150">
        <f t="shared" si="1"/>
        <v>55</v>
      </c>
      <c r="R11" s="7">
        <v>24</v>
      </c>
      <c r="S11" s="8">
        <v>0</v>
      </c>
      <c r="T11" s="8">
        <v>22</v>
      </c>
      <c r="U11" s="8">
        <v>0</v>
      </c>
      <c r="V11" s="8">
        <v>4</v>
      </c>
      <c r="W11" s="9">
        <v>5</v>
      </c>
      <c r="X11" s="1150">
        <f t="shared" si="2"/>
        <v>55</v>
      </c>
      <c r="Y11" s="7">
        <v>24</v>
      </c>
      <c r="Z11" s="8">
        <v>0</v>
      </c>
      <c r="AA11" s="8">
        <v>22</v>
      </c>
      <c r="AB11" s="8">
        <v>0</v>
      </c>
      <c r="AC11" s="8">
        <v>4</v>
      </c>
      <c r="AD11" s="9">
        <v>5</v>
      </c>
      <c r="AE11" s="1150">
        <f t="shared" si="3"/>
        <v>55</v>
      </c>
      <c r="AF11" s="7">
        <v>24</v>
      </c>
      <c r="AG11" s="8">
        <v>0</v>
      </c>
      <c r="AH11" s="8">
        <v>22</v>
      </c>
      <c r="AI11" s="8">
        <v>0</v>
      </c>
      <c r="AJ11" s="8">
        <v>4</v>
      </c>
      <c r="AK11" s="9">
        <v>5</v>
      </c>
      <c r="AL11" s="1150">
        <f t="shared" si="4"/>
        <v>55</v>
      </c>
    </row>
    <row r="12" spans="1:38" ht="49.5" customHeight="1">
      <c r="A12" s="1144"/>
      <c r="B12" s="1148"/>
      <c r="C12" s="1149" t="s">
        <v>279</v>
      </c>
      <c r="D12" s="7">
        <v>27</v>
      </c>
      <c r="E12" s="8">
        <v>36</v>
      </c>
      <c r="F12" s="8">
        <v>59</v>
      </c>
      <c r="G12" s="8">
        <v>28</v>
      </c>
      <c r="H12" s="8">
        <v>25</v>
      </c>
      <c r="I12" s="9">
        <v>53</v>
      </c>
      <c r="J12" s="1150">
        <f t="shared" si="0"/>
        <v>228</v>
      </c>
      <c r="K12" s="7">
        <v>20</v>
      </c>
      <c r="L12" s="8">
        <v>36</v>
      </c>
      <c r="M12" s="8">
        <v>59</v>
      </c>
      <c r="N12" s="8">
        <v>27</v>
      </c>
      <c r="O12" s="8">
        <v>25</v>
      </c>
      <c r="P12" s="9">
        <v>55</v>
      </c>
      <c r="Q12" s="1150">
        <f t="shared" si="1"/>
        <v>222</v>
      </c>
      <c r="R12" s="7">
        <v>20</v>
      </c>
      <c r="S12" s="8">
        <v>35</v>
      </c>
      <c r="T12" s="8">
        <v>59</v>
      </c>
      <c r="U12" s="8">
        <v>28</v>
      </c>
      <c r="V12" s="8">
        <v>25</v>
      </c>
      <c r="W12" s="9">
        <v>56</v>
      </c>
      <c r="X12" s="1150">
        <f t="shared" si="2"/>
        <v>223</v>
      </c>
      <c r="Y12" s="7">
        <v>20</v>
      </c>
      <c r="Z12" s="8">
        <v>34</v>
      </c>
      <c r="AA12" s="8">
        <v>61</v>
      </c>
      <c r="AB12" s="8">
        <v>28</v>
      </c>
      <c r="AC12" s="8">
        <v>26</v>
      </c>
      <c r="AD12" s="9">
        <v>53</v>
      </c>
      <c r="AE12" s="1150">
        <f t="shared" si="3"/>
        <v>222</v>
      </c>
      <c r="AF12" s="7">
        <v>20</v>
      </c>
      <c r="AG12" s="8">
        <v>35</v>
      </c>
      <c r="AH12" s="8">
        <v>60</v>
      </c>
      <c r="AI12" s="8">
        <v>28</v>
      </c>
      <c r="AJ12" s="8">
        <v>26</v>
      </c>
      <c r="AK12" s="9">
        <v>53</v>
      </c>
      <c r="AL12" s="1150">
        <f t="shared" si="4"/>
        <v>222</v>
      </c>
    </row>
    <row r="13" spans="1:38" ht="49.5" customHeight="1">
      <c r="A13" s="1144" t="s">
        <v>240</v>
      </c>
      <c r="B13" s="1148"/>
      <c r="C13" s="1149" t="s">
        <v>280</v>
      </c>
      <c r="D13" s="7">
        <v>522</v>
      </c>
      <c r="E13" s="8">
        <v>135</v>
      </c>
      <c r="F13" s="8">
        <v>962</v>
      </c>
      <c r="G13" s="8">
        <v>314</v>
      </c>
      <c r="H13" s="8">
        <v>108</v>
      </c>
      <c r="I13" s="9">
        <v>719</v>
      </c>
      <c r="J13" s="1150">
        <f t="shared" si="0"/>
        <v>2760</v>
      </c>
      <c r="K13" s="7">
        <v>535</v>
      </c>
      <c r="L13" s="8">
        <v>136</v>
      </c>
      <c r="M13" s="8">
        <v>961</v>
      </c>
      <c r="N13" s="8">
        <v>306</v>
      </c>
      <c r="O13" s="8">
        <v>103</v>
      </c>
      <c r="P13" s="9">
        <v>703</v>
      </c>
      <c r="Q13" s="1150">
        <f t="shared" si="1"/>
        <v>2744</v>
      </c>
      <c r="R13" s="7">
        <v>536</v>
      </c>
      <c r="S13" s="8">
        <v>135</v>
      </c>
      <c r="T13" s="8">
        <v>963</v>
      </c>
      <c r="U13" s="8">
        <v>302</v>
      </c>
      <c r="V13" s="8">
        <v>102</v>
      </c>
      <c r="W13" s="9">
        <v>703</v>
      </c>
      <c r="X13" s="1150">
        <f t="shared" si="2"/>
        <v>2741</v>
      </c>
      <c r="Y13" s="7">
        <v>535</v>
      </c>
      <c r="Z13" s="8">
        <v>135</v>
      </c>
      <c r="AA13" s="8">
        <v>964</v>
      </c>
      <c r="AB13" s="8">
        <v>300</v>
      </c>
      <c r="AC13" s="8">
        <v>106</v>
      </c>
      <c r="AD13" s="9">
        <v>695</v>
      </c>
      <c r="AE13" s="1150">
        <f t="shared" si="3"/>
        <v>2735</v>
      </c>
      <c r="AF13" s="7">
        <v>530</v>
      </c>
      <c r="AG13" s="8">
        <v>131</v>
      </c>
      <c r="AH13" s="8">
        <v>962</v>
      </c>
      <c r="AI13" s="8">
        <v>299</v>
      </c>
      <c r="AJ13" s="8">
        <v>98</v>
      </c>
      <c r="AK13" s="9">
        <v>689</v>
      </c>
      <c r="AL13" s="1150">
        <f>SUM(AF13:AK13)</f>
        <v>2709</v>
      </c>
    </row>
    <row r="14" spans="1:38" ht="49.5" customHeight="1">
      <c r="A14" s="1144"/>
      <c r="B14" s="1148"/>
      <c r="C14" s="1149" t="s">
        <v>281</v>
      </c>
      <c r="D14" s="7">
        <v>458</v>
      </c>
      <c r="E14" s="8">
        <v>636</v>
      </c>
      <c r="F14" s="8">
        <v>1159</v>
      </c>
      <c r="G14" s="8">
        <v>403</v>
      </c>
      <c r="H14" s="8">
        <v>338</v>
      </c>
      <c r="I14" s="9">
        <v>1145</v>
      </c>
      <c r="J14" s="1150">
        <f t="shared" si="0"/>
        <v>4139</v>
      </c>
      <c r="K14" s="7">
        <v>501</v>
      </c>
      <c r="L14" s="8">
        <v>632</v>
      </c>
      <c r="M14" s="8">
        <v>1184</v>
      </c>
      <c r="N14" s="8">
        <v>417</v>
      </c>
      <c r="O14" s="8">
        <v>344</v>
      </c>
      <c r="P14" s="9">
        <v>1201</v>
      </c>
      <c r="Q14" s="1150">
        <f t="shared" si="1"/>
        <v>4279</v>
      </c>
      <c r="R14" s="7">
        <v>481</v>
      </c>
      <c r="S14" s="8">
        <v>628</v>
      </c>
      <c r="T14" s="8">
        <v>1208</v>
      </c>
      <c r="U14" s="8">
        <v>422</v>
      </c>
      <c r="V14" s="8">
        <v>351</v>
      </c>
      <c r="W14" s="9">
        <v>1226</v>
      </c>
      <c r="X14" s="1150">
        <f t="shared" si="2"/>
        <v>4316</v>
      </c>
      <c r="Y14" s="7">
        <v>493</v>
      </c>
      <c r="Z14" s="8">
        <v>633</v>
      </c>
      <c r="AA14" s="8">
        <v>1216</v>
      </c>
      <c r="AB14" s="8">
        <v>423</v>
      </c>
      <c r="AC14" s="8">
        <v>363</v>
      </c>
      <c r="AD14" s="9">
        <v>1220</v>
      </c>
      <c r="AE14" s="1150">
        <f t="shared" si="3"/>
        <v>4348</v>
      </c>
      <c r="AF14" s="7">
        <v>493</v>
      </c>
      <c r="AG14" s="8">
        <v>627</v>
      </c>
      <c r="AH14" s="8">
        <v>1189</v>
      </c>
      <c r="AI14" s="8">
        <v>430</v>
      </c>
      <c r="AJ14" s="8">
        <v>355</v>
      </c>
      <c r="AK14" s="9">
        <v>1171</v>
      </c>
      <c r="AL14" s="1150">
        <f t="shared" si="4"/>
        <v>4265</v>
      </c>
    </row>
    <row r="15" spans="1:38" ht="49.5" customHeight="1">
      <c r="A15" s="1144" t="s">
        <v>282</v>
      </c>
      <c r="B15" s="1151"/>
      <c r="C15" s="1152" t="s">
        <v>283</v>
      </c>
      <c r="D15" s="10">
        <v>46</v>
      </c>
      <c r="E15" s="11">
        <v>80</v>
      </c>
      <c r="F15" s="12">
        <v>74</v>
      </c>
      <c r="G15" s="13">
        <v>28</v>
      </c>
      <c r="H15" s="13">
        <v>12</v>
      </c>
      <c r="I15" s="14">
        <v>59</v>
      </c>
      <c r="J15" s="1153">
        <f t="shared" si="0"/>
        <v>299</v>
      </c>
      <c r="K15" s="10">
        <v>17</v>
      </c>
      <c r="L15" s="11">
        <v>81</v>
      </c>
      <c r="M15" s="12">
        <v>74</v>
      </c>
      <c r="N15" s="13">
        <v>29</v>
      </c>
      <c r="O15" s="13">
        <v>13</v>
      </c>
      <c r="P15" s="14">
        <v>65</v>
      </c>
      <c r="Q15" s="1153">
        <f t="shared" si="1"/>
        <v>279</v>
      </c>
      <c r="R15" s="10">
        <v>19</v>
      </c>
      <c r="S15" s="11">
        <v>80</v>
      </c>
      <c r="T15" s="12">
        <v>76</v>
      </c>
      <c r="U15" s="13">
        <v>30</v>
      </c>
      <c r="V15" s="13">
        <v>11</v>
      </c>
      <c r="W15" s="14">
        <v>69</v>
      </c>
      <c r="X15" s="1153">
        <f t="shared" si="2"/>
        <v>285</v>
      </c>
      <c r="Y15" s="10">
        <v>20</v>
      </c>
      <c r="Z15" s="11">
        <v>79</v>
      </c>
      <c r="AA15" s="12">
        <v>75</v>
      </c>
      <c r="AB15" s="13">
        <v>30</v>
      </c>
      <c r="AC15" s="13">
        <v>11</v>
      </c>
      <c r="AD15" s="14">
        <v>67</v>
      </c>
      <c r="AE15" s="1153">
        <f t="shared" si="3"/>
        <v>282</v>
      </c>
      <c r="AF15" s="10">
        <v>21</v>
      </c>
      <c r="AG15" s="11">
        <v>78</v>
      </c>
      <c r="AH15" s="12">
        <v>74</v>
      </c>
      <c r="AI15" s="13">
        <v>29</v>
      </c>
      <c r="AJ15" s="13">
        <v>11</v>
      </c>
      <c r="AK15" s="14">
        <v>65</v>
      </c>
      <c r="AL15" s="1153">
        <f t="shared" si="4"/>
        <v>278</v>
      </c>
    </row>
    <row r="16" spans="1:38" ht="49.5" customHeight="1" thickBot="1">
      <c r="A16" s="1154"/>
      <c r="B16" s="1672" t="s">
        <v>25</v>
      </c>
      <c r="C16" s="1673"/>
      <c r="D16" s="16">
        <f t="shared" ref="D16:I16" si="5">SUM(D9:D15)</f>
        <v>1408</v>
      </c>
      <c r="E16" s="15">
        <f t="shared" si="5"/>
        <v>1185</v>
      </c>
      <c r="F16" s="17">
        <f t="shared" si="5"/>
        <v>2664</v>
      </c>
      <c r="G16" s="15">
        <f t="shared" si="5"/>
        <v>940</v>
      </c>
      <c r="H16" s="15">
        <f t="shared" si="5"/>
        <v>620</v>
      </c>
      <c r="I16" s="18">
        <f t="shared" si="5"/>
        <v>2447</v>
      </c>
      <c r="J16" s="1155">
        <f t="shared" si="0"/>
        <v>9264</v>
      </c>
      <c r="K16" s="16">
        <f t="shared" ref="K16:P16" si="6">SUM(K9:K15)</f>
        <v>1455</v>
      </c>
      <c r="L16" s="15">
        <f t="shared" si="6"/>
        <v>1176</v>
      </c>
      <c r="M16" s="17">
        <f t="shared" si="6"/>
        <v>2691</v>
      </c>
      <c r="N16" s="15">
        <f t="shared" si="6"/>
        <v>945</v>
      </c>
      <c r="O16" s="15">
        <f t="shared" si="6"/>
        <v>623</v>
      </c>
      <c r="P16" s="18">
        <f t="shared" si="6"/>
        <v>2497</v>
      </c>
      <c r="Q16" s="1155">
        <f t="shared" si="1"/>
        <v>9387</v>
      </c>
      <c r="R16" s="16">
        <f t="shared" ref="R16:W16" si="7">SUM(R9:R15)</f>
        <v>1432</v>
      </c>
      <c r="S16" s="15">
        <f t="shared" si="7"/>
        <v>1172</v>
      </c>
      <c r="T16" s="17">
        <f t="shared" si="7"/>
        <v>2714</v>
      </c>
      <c r="U16" s="15">
        <f t="shared" si="7"/>
        <v>949</v>
      </c>
      <c r="V16" s="15">
        <f t="shared" si="7"/>
        <v>628</v>
      </c>
      <c r="W16" s="18">
        <f t="shared" si="7"/>
        <v>2526</v>
      </c>
      <c r="X16" s="1155">
        <f t="shared" si="2"/>
        <v>9421</v>
      </c>
      <c r="Y16" s="16">
        <f t="shared" ref="Y16:AD16" si="8">SUM(Y9:Y15)</f>
        <v>1446</v>
      </c>
      <c r="Z16" s="15">
        <f t="shared" si="8"/>
        <v>1174</v>
      </c>
      <c r="AA16" s="17">
        <f t="shared" si="8"/>
        <v>2723</v>
      </c>
      <c r="AB16" s="15">
        <f t="shared" si="8"/>
        <v>948</v>
      </c>
      <c r="AC16" s="15">
        <f t="shared" si="8"/>
        <v>646</v>
      </c>
      <c r="AD16" s="18">
        <f t="shared" si="8"/>
        <v>2495</v>
      </c>
      <c r="AE16" s="1155">
        <f t="shared" si="3"/>
        <v>9432</v>
      </c>
      <c r="AF16" s="16">
        <f t="shared" ref="AF16:AK16" si="9">SUM(AF9:AF15)</f>
        <v>1445</v>
      </c>
      <c r="AG16" s="15">
        <f t="shared" si="9"/>
        <v>1161</v>
      </c>
      <c r="AH16" s="17">
        <f t="shared" si="9"/>
        <v>2690</v>
      </c>
      <c r="AI16" s="15">
        <f t="shared" si="9"/>
        <v>956</v>
      </c>
      <c r="AJ16" s="15">
        <f t="shared" si="9"/>
        <v>630</v>
      </c>
      <c r="AK16" s="18">
        <f t="shared" si="9"/>
        <v>2430</v>
      </c>
      <c r="AL16" s="1155">
        <f t="shared" si="4"/>
        <v>9312</v>
      </c>
    </row>
    <row r="17" spans="1:38" ht="49.5" customHeight="1">
      <c r="A17" s="1144" t="s">
        <v>175</v>
      </c>
      <c r="B17" s="1145"/>
      <c r="C17" s="1146" t="s">
        <v>276</v>
      </c>
      <c r="D17" s="19">
        <v>2182</v>
      </c>
      <c r="E17" s="20">
        <v>1701</v>
      </c>
      <c r="F17" s="21">
        <v>2618</v>
      </c>
      <c r="G17" s="21">
        <v>1004</v>
      </c>
      <c r="H17" s="21">
        <v>817</v>
      </c>
      <c r="I17" s="22">
        <v>2967</v>
      </c>
      <c r="J17" s="1156">
        <f>SUM(D17:I17)</f>
        <v>11289</v>
      </c>
      <c r="K17" s="19">
        <v>2326</v>
      </c>
      <c r="L17" s="20">
        <v>1623</v>
      </c>
      <c r="M17" s="21">
        <v>2553</v>
      </c>
      <c r="N17" s="21">
        <v>993</v>
      </c>
      <c r="O17" s="21">
        <v>823</v>
      </c>
      <c r="P17" s="22">
        <v>3043</v>
      </c>
      <c r="Q17" s="1156">
        <f t="shared" si="1"/>
        <v>11361</v>
      </c>
      <c r="R17" s="19">
        <v>2266</v>
      </c>
      <c r="S17" s="20">
        <v>1493</v>
      </c>
      <c r="T17" s="21">
        <v>2429</v>
      </c>
      <c r="U17" s="21">
        <v>1001</v>
      </c>
      <c r="V17" s="21">
        <v>823</v>
      </c>
      <c r="W17" s="22">
        <v>2545</v>
      </c>
      <c r="X17" s="1156">
        <f>SUM(R17:W17)</f>
        <v>10557</v>
      </c>
      <c r="Y17" s="19">
        <v>2221</v>
      </c>
      <c r="Z17" s="20">
        <v>1426</v>
      </c>
      <c r="AA17" s="21">
        <v>2342</v>
      </c>
      <c r="AB17" s="21">
        <v>1010</v>
      </c>
      <c r="AC17" s="21">
        <v>835</v>
      </c>
      <c r="AD17" s="22">
        <v>2381</v>
      </c>
      <c r="AE17" s="1156">
        <f>SUM(Y17:AD17)</f>
        <v>10215</v>
      </c>
      <c r="AF17" s="19">
        <v>2198</v>
      </c>
      <c r="AG17" s="20">
        <v>1353</v>
      </c>
      <c r="AH17" s="21">
        <v>2313</v>
      </c>
      <c r="AI17" s="21">
        <v>1013</v>
      </c>
      <c r="AJ17" s="21">
        <v>807</v>
      </c>
      <c r="AK17" s="22">
        <v>2232</v>
      </c>
      <c r="AL17" s="1156">
        <f>SUM(AF17:AK17)</f>
        <v>9916</v>
      </c>
    </row>
    <row r="18" spans="1:38" ht="49.5" customHeight="1">
      <c r="A18" s="1144"/>
      <c r="B18" s="1148"/>
      <c r="C18" s="1149" t="s">
        <v>277</v>
      </c>
      <c r="D18" s="7">
        <v>26</v>
      </c>
      <c r="E18" s="8">
        <v>52</v>
      </c>
      <c r="F18" s="8">
        <v>118</v>
      </c>
      <c r="G18" s="8">
        <v>41</v>
      </c>
      <c r="H18" s="8">
        <v>15</v>
      </c>
      <c r="I18" s="9">
        <v>156</v>
      </c>
      <c r="J18" s="1150">
        <f t="shared" ref="J18:J24" si="10">SUM(D18:I18)</f>
        <v>408</v>
      </c>
      <c r="K18" s="7">
        <v>33</v>
      </c>
      <c r="L18" s="8">
        <v>51</v>
      </c>
      <c r="M18" s="8">
        <v>116</v>
      </c>
      <c r="N18" s="8">
        <v>37</v>
      </c>
      <c r="O18" s="8">
        <v>15</v>
      </c>
      <c r="P18" s="9">
        <v>155</v>
      </c>
      <c r="Q18" s="1150">
        <f t="shared" si="1"/>
        <v>407</v>
      </c>
      <c r="R18" s="7">
        <v>30</v>
      </c>
      <c r="S18" s="8">
        <v>55</v>
      </c>
      <c r="T18" s="8">
        <v>112</v>
      </c>
      <c r="U18" s="8">
        <v>37</v>
      </c>
      <c r="V18" s="8">
        <v>17</v>
      </c>
      <c r="W18" s="9">
        <v>156</v>
      </c>
      <c r="X18" s="1150">
        <f t="shared" ref="X18:X24" si="11">SUM(R18:W18)</f>
        <v>407</v>
      </c>
      <c r="Y18" s="7">
        <v>33</v>
      </c>
      <c r="Z18" s="8">
        <v>58</v>
      </c>
      <c r="AA18" s="8">
        <v>117</v>
      </c>
      <c r="AB18" s="8">
        <v>37</v>
      </c>
      <c r="AC18" s="8">
        <v>17</v>
      </c>
      <c r="AD18" s="9">
        <v>159</v>
      </c>
      <c r="AE18" s="1150">
        <f t="shared" ref="AE18:AE24" si="12">SUM(Y18:AD18)</f>
        <v>421</v>
      </c>
      <c r="AF18" s="7">
        <v>34</v>
      </c>
      <c r="AG18" s="8">
        <v>53</v>
      </c>
      <c r="AH18" s="8">
        <v>120</v>
      </c>
      <c r="AI18" s="8">
        <v>36</v>
      </c>
      <c r="AJ18" s="8">
        <v>19</v>
      </c>
      <c r="AK18" s="9">
        <v>159</v>
      </c>
      <c r="AL18" s="1150">
        <f t="shared" ref="AL18:AL24" si="13">SUM(AF18:AK18)</f>
        <v>421</v>
      </c>
    </row>
    <row r="19" spans="1:38" ht="49.5" customHeight="1">
      <c r="A19" s="1144"/>
      <c r="B19" s="1148"/>
      <c r="C19" s="1149" t="s">
        <v>278</v>
      </c>
      <c r="D19" s="7">
        <v>0</v>
      </c>
      <c r="E19" s="8">
        <v>0</v>
      </c>
      <c r="F19" s="8">
        <v>48</v>
      </c>
      <c r="G19" s="8">
        <v>0</v>
      </c>
      <c r="H19" s="8">
        <v>23</v>
      </c>
      <c r="I19" s="9">
        <v>6</v>
      </c>
      <c r="J19" s="1150">
        <f t="shared" si="10"/>
        <v>77</v>
      </c>
      <c r="K19" s="7">
        <v>36</v>
      </c>
      <c r="L19" s="8">
        <v>0</v>
      </c>
      <c r="M19" s="8">
        <v>49</v>
      </c>
      <c r="N19" s="8">
        <v>0</v>
      </c>
      <c r="O19" s="8">
        <v>23</v>
      </c>
      <c r="P19" s="9">
        <v>6</v>
      </c>
      <c r="Q19" s="1150">
        <f t="shared" si="1"/>
        <v>114</v>
      </c>
      <c r="R19" s="7">
        <v>36</v>
      </c>
      <c r="S19" s="8">
        <v>0</v>
      </c>
      <c r="T19" s="8">
        <v>48</v>
      </c>
      <c r="U19" s="8">
        <v>0</v>
      </c>
      <c r="V19" s="8">
        <v>22</v>
      </c>
      <c r="W19" s="9">
        <v>10</v>
      </c>
      <c r="X19" s="1150">
        <f t="shared" si="11"/>
        <v>116</v>
      </c>
      <c r="Y19" s="7">
        <v>36</v>
      </c>
      <c r="Z19" s="8">
        <v>0</v>
      </c>
      <c r="AA19" s="8">
        <v>48</v>
      </c>
      <c r="AB19" s="8">
        <v>0</v>
      </c>
      <c r="AC19" s="8">
        <v>20</v>
      </c>
      <c r="AD19" s="9">
        <v>11</v>
      </c>
      <c r="AE19" s="1150">
        <f t="shared" si="12"/>
        <v>115</v>
      </c>
      <c r="AF19" s="7">
        <v>36</v>
      </c>
      <c r="AG19" s="8">
        <v>0</v>
      </c>
      <c r="AH19" s="8">
        <v>48</v>
      </c>
      <c r="AI19" s="8">
        <v>0</v>
      </c>
      <c r="AJ19" s="8">
        <v>18</v>
      </c>
      <c r="AK19" s="9">
        <v>11</v>
      </c>
      <c r="AL19" s="1150">
        <f t="shared" si="13"/>
        <v>113</v>
      </c>
    </row>
    <row r="20" spans="1:38" ht="49.5" customHeight="1">
      <c r="A20" s="1144" t="s">
        <v>19</v>
      </c>
      <c r="B20" s="1148"/>
      <c r="C20" s="1149" t="s">
        <v>279</v>
      </c>
      <c r="D20" s="7">
        <v>68</v>
      </c>
      <c r="E20" s="8">
        <v>110</v>
      </c>
      <c r="F20" s="8">
        <v>176</v>
      </c>
      <c r="G20" s="8">
        <v>76</v>
      </c>
      <c r="H20" s="8">
        <v>92</v>
      </c>
      <c r="I20" s="9">
        <v>118</v>
      </c>
      <c r="J20" s="1150">
        <f t="shared" si="10"/>
        <v>640</v>
      </c>
      <c r="K20" s="7">
        <v>54</v>
      </c>
      <c r="L20" s="8">
        <v>104</v>
      </c>
      <c r="M20" s="8">
        <v>177</v>
      </c>
      <c r="N20" s="8">
        <v>73</v>
      </c>
      <c r="O20" s="8">
        <v>88</v>
      </c>
      <c r="P20" s="9">
        <v>116</v>
      </c>
      <c r="Q20" s="1150">
        <f t="shared" si="1"/>
        <v>612</v>
      </c>
      <c r="R20" s="7">
        <v>57</v>
      </c>
      <c r="S20" s="8">
        <v>105</v>
      </c>
      <c r="T20" s="8">
        <v>179</v>
      </c>
      <c r="U20" s="8">
        <v>75</v>
      </c>
      <c r="V20" s="8">
        <v>87</v>
      </c>
      <c r="W20" s="9">
        <v>116</v>
      </c>
      <c r="X20" s="1150">
        <f t="shared" si="11"/>
        <v>619</v>
      </c>
      <c r="Y20" s="7">
        <v>57</v>
      </c>
      <c r="Z20" s="8">
        <v>100</v>
      </c>
      <c r="AA20" s="8">
        <v>178</v>
      </c>
      <c r="AB20" s="8">
        <v>73</v>
      </c>
      <c r="AC20" s="8">
        <v>92</v>
      </c>
      <c r="AD20" s="9">
        <v>105</v>
      </c>
      <c r="AE20" s="1150">
        <f t="shared" si="12"/>
        <v>605</v>
      </c>
      <c r="AF20" s="7">
        <v>60</v>
      </c>
      <c r="AG20" s="8">
        <v>96</v>
      </c>
      <c r="AH20" s="8">
        <v>178</v>
      </c>
      <c r="AI20" s="8">
        <v>72</v>
      </c>
      <c r="AJ20" s="8">
        <v>87</v>
      </c>
      <c r="AK20" s="9">
        <v>101</v>
      </c>
      <c r="AL20" s="1150">
        <f t="shared" si="13"/>
        <v>594</v>
      </c>
    </row>
    <row r="21" spans="1:38" ht="49.5" customHeight="1">
      <c r="A21" s="1144"/>
      <c r="B21" s="1148"/>
      <c r="C21" s="1149" t="s">
        <v>280</v>
      </c>
      <c r="D21" s="7">
        <v>714</v>
      </c>
      <c r="E21" s="8">
        <v>186</v>
      </c>
      <c r="F21" s="8">
        <v>1486</v>
      </c>
      <c r="G21" s="8">
        <v>400</v>
      </c>
      <c r="H21" s="8">
        <v>131</v>
      </c>
      <c r="I21" s="9">
        <v>1041</v>
      </c>
      <c r="J21" s="1150">
        <f t="shared" si="10"/>
        <v>3958</v>
      </c>
      <c r="K21" s="7">
        <v>753</v>
      </c>
      <c r="L21" s="8">
        <v>188</v>
      </c>
      <c r="M21" s="8">
        <v>1492</v>
      </c>
      <c r="N21" s="8">
        <v>394</v>
      </c>
      <c r="O21" s="8">
        <v>128</v>
      </c>
      <c r="P21" s="9">
        <v>1026</v>
      </c>
      <c r="Q21" s="1150">
        <f t="shared" si="1"/>
        <v>3981</v>
      </c>
      <c r="R21" s="7">
        <v>754</v>
      </c>
      <c r="S21" s="8">
        <v>186</v>
      </c>
      <c r="T21" s="8">
        <v>1492</v>
      </c>
      <c r="U21" s="8">
        <v>385</v>
      </c>
      <c r="V21" s="8">
        <v>127</v>
      </c>
      <c r="W21" s="9">
        <v>1016</v>
      </c>
      <c r="X21" s="1150">
        <f t="shared" si="11"/>
        <v>3960</v>
      </c>
      <c r="Y21" s="7">
        <v>755</v>
      </c>
      <c r="Z21" s="8">
        <v>185</v>
      </c>
      <c r="AA21" s="8">
        <v>1490</v>
      </c>
      <c r="AB21" s="8">
        <v>386</v>
      </c>
      <c r="AC21" s="8">
        <v>123</v>
      </c>
      <c r="AD21" s="9">
        <v>1003</v>
      </c>
      <c r="AE21" s="1150">
        <f t="shared" si="12"/>
        <v>3942</v>
      </c>
      <c r="AF21" s="7">
        <v>750</v>
      </c>
      <c r="AG21" s="8">
        <v>183</v>
      </c>
      <c r="AH21" s="8">
        <v>1486</v>
      </c>
      <c r="AI21" s="8">
        <v>377</v>
      </c>
      <c r="AJ21" s="8">
        <v>123</v>
      </c>
      <c r="AK21" s="9">
        <v>995</v>
      </c>
      <c r="AL21" s="1150">
        <f t="shared" si="13"/>
        <v>3914</v>
      </c>
    </row>
    <row r="22" spans="1:38" ht="49.5" customHeight="1">
      <c r="A22" s="1144"/>
      <c r="B22" s="1148"/>
      <c r="C22" s="1149" t="s">
        <v>281</v>
      </c>
      <c r="D22" s="7">
        <v>842</v>
      </c>
      <c r="E22" s="8">
        <v>1491</v>
      </c>
      <c r="F22" s="8">
        <v>2912</v>
      </c>
      <c r="G22" s="8">
        <v>745</v>
      </c>
      <c r="H22" s="8">
        <v>784</v>
      </c>
      <c r="I22" s="9">
        <v>2602</v>
      </c>
      <c r="J22" s="1150">
        <f t="shared" si="10"/>
        <v>9376</v>
      </c>
      <c r="K22" s="7">
        <v>995</v>
      </c>
      <c r="L22" s="8">
        <v>1451</v>
      </c>
      <c r="M22" s="8">
        <v>2961</v>
      </c>
      <c r="N22" s="8">
        <v>778</v>
      </c>
      <c r="O22" s="8">
        <v>798</v>
      </c>
      <c r="P22" s="9">
        <v>2835</v>
      </c>
      <c r="Q22" s="1150">
        <f t="shared" si="1"/>
        <v>9818</v>
      </c>
      <c r="R22" s="7">
        <v>992</v>
      </c>
      <c r="S22" s="8">
        <v>1422</v>
      </c>
      <c r="T22" s="8">
        <v>3020</v>
      </c>
      <c r="U22" s="8">
        <v>791</v>
      </c>
      <c r="V22" s="8">
        <v>840</v>
      </c>
      <c r="W22" s="9">
        <v>2873</v>
      </c>
      <c r="X22" s="1150">
        <f t="shared" si="11"/>
        <v>9938</v>
      </c>
      <c r="Y22" s="7">
        <v>1047</v>
      </c>
      <c r="Z22" s="8">
        <v>1389</v>
      </c>
      <c r="AA22" s="8">
        <v>3056</v>
      </c>
      <c r="AB22" s="8">
        <v>811</v>
      </c>
      <c r="AC22" s="8">
        <v>843</v>
      </c>
      <c r="AD22" s="9">
        <v>2890</v>
      </c>
      <c r="AE22" s="1150">
        <f t="shared" si="12"/>
        <v>10036</v>
      </c>
      <c r="AF22" s="7">
        <v>1032</v>
      </c>
      <c r="AG22" s="8">
        <v>1361</v>
      </c>
      <c r="AH22" s="8">
        <v>2999</v>
      </c>
      <c r="AI22" s="8">
        <v>811</v>
      </c>
      <c r="AJ22" s="8">
        <v>836</v>
      </c>
      <c r="AK22" s="9">
        <v>2753</v>
      </c>
      <c r="AL22" s="1150">
        <f t="shared" si="13"/>
        <v>9792</v>
      </c>
    </row>
    <row r="23" spans="1:38" ht="49.5" customHeight="1">
      <c r="A23" s="1144" t="s">
        <v>282</v>
      </c>
      <c r="B23" s="1151"/>
      <c r="C23" s="1152" t="s">
        <v>283</v>
      </c>
      <c r="D23" s="10">
        <v>60</v>
      </c>
      <c r="E23" s="13">
        <v>234</v>
      </c>
      <c r="F23" s="13">
        <v>359</v>
      </c>
      <c r="G23" s="13">
        <v>53</v>
      </c>
      <c r="H23" s="13">
        <v>48</v>
      </c>
      <c r="I23" s="14">
        <v>162</v>
      </c>
      <c r="J23" s="1157">
        <f t="shared" si="10"/>
        <v>916</v>
      </c>
      <c r="K23" s="10">
        <v>25</v>
      </c>
      <c r="L23" s="13">
        <v>261</v>
      </c>
      <c r="M23" s="13">
        <v>353</v>
      </c>
      <c r="N23" s="13">
        <v>51</v>
      </c>
      <c r="O23" s="13">
        <v>57</v>
      </c>
      <c r="P23" s="14">
        <v>245</v>
      </c>
      <c r="Q23" s="1157">
        <f t="shared" si="1"/>
        <v>992</v>
      </c>
      <c r="R23" s="10">
        <v>28</v>
      </c>
      <c r="S23" s="13">
        <v>279</v>
      </c>
      <c r="T23" s="13">
        <v>377</v>
      </c>
      <c r="U23" s="13">
        <v>50</v>
      </c>
      <c r="V23" s="13">
        <v>62</v>
      </c>
      <c r="W23" s="14">
        <v>254</v>
      </c>
      <c r="X23" s="1157">
        <f t="shared" si="11"/>
        <v>1050</v>
      </c>
      <c r="Y23" s="10">
        <v>30</v>
      </c>
      <c r="Z23" s="13">
        <v>262</v>
      </c>
      <c r="AA23" s="13">
        <v>299</v>
      </c>
      <c r="AB23" s="13">
        <v>48</v>
      </c>
      <c r="AC23" s="13">
        <v>62</v>
      </c>
      <c r="AD23" s="14">
        <v>250</v>
      </c>
      <c r="AE23" s="1157">
        <f t="shared" si="12"/>
        <v>951</v>
      </c>
      <c r="AF23" s="10">
        <v>31</v>
      </c>
      <c r="AG23" s="13">
        <v>255</v>
      </c>
      <c r="AH23" s="13">
        <v>315</v>
      </c>
      <c r="AI23" s="13">
        <v>47</v>
      </c>
      <c r="AJ23" s="13">
        <v>66</v>
      </c>
      <c r="AK23" s="14">
        <v>254</v>
      </c>
      <c r="AL23" s="1157">
        <f t="shared" si="13"/>
        <v>968</v>
      </c>
    </row>
    <row r="24" spans="1:38" ht="49.5" customHeight="1" thickBot="1">
      <c r="A24" s="1154"/>
      <c r="B24" s="1672" t="s">
        <v>25</v>
      </c>
      <c r="C24" s="1673"/>
      <c r="D24" s="16">
        <f t="shared" ref="D24:I24" si="14">SUM(D17:D23)</f>
        <v>3892</v>
      </c>
      <c r="E24" s="15">
        <f t="shared" si="14"/>
        <v>3774</v>
      </c>
      <c r="F24" s="15">
        <f t="shared" si="14"/>
        <v>7717</v>
      </c>
      <c r="G24" s="15">
        <f t="shared" si="14"/>
        <v>2319</v>
      </c>
      <c r="H24" s="15">
        <f t="shared" si="14"/>
        <v>1910</v>
      </c>
      <c r="I24" s="23">
        <f t="shared" si="14"/>
        <v>7052</v>
      </c>
      <c r="J24" s="1158">
        <f t="shared" si="10"/>
        <v>26664</v>
      </c>
      <c r="K24" s="16">
        <f t="shared" ref="K24:P24" si="15">SUM(K17:K23)</f>
        <v>4222</v>
      </c>
      <c r="L24" s="15">
        <f t="shared" si="15"/>
        <v>3678</v>
      </c>
      <c r="M24" s="15">
        <f t="shared" si="15"/>
        <v>7701</v>
      </c>
      <c r="N24" s="15">
        <f t="shared" si="15"/>
        <v>2326</v>
      </c>
      <c r="O24" s="15">
        <f t="shared" si="15"/>
        <v>1932</v>
      </c>
      <c r="P24" s="23">
        <f t="shared" si="15"/>
        <v>7426</v>
      </c>
      <c r="Q24" s="1158">
        <f t="shared" si="1"/>
        <v>27285</v>
      </c>
      <c r="R24" s="16">
        <f t="shared" ref="R24:W24" si="16">SUM(R17:R23)</f>
        <v>4163</v>
      </c>
      <c r="S24" s="15">
        <f t="shared" si="16"/>
        <v>3540</v>
      </c>
      <c r="T24" s="15">
        <f t="shared" si="16"/>
        <v>7657</v>
      </c>
      <c r="U24" s="15">
        <f t="shared" si="16"/>
        <v>2339</v>
      </c>
      <c r="V24" s="15">
        <f t="shared" si="16"/>
        <v>1978</v>
      </c>
      <c r="W24" s="23">
        <f t="shared" si="16"/>
        <v>6970</v>
      </c>
      <c r="X24" s="1158">
        <f t="shared" si="11"/>
        <v>26647</v>
      </c>
      <c r="Y24" s="16">
        <f t="shared" ref="Y24:AD24" si="17">SUM(Y17:Y23)</f>
        <v>4179</v>
      </c>
      <c r="Z24" s="15">
        <f t="shared" si="17"/>
        <v>3420</v>
      </c>
      <c r="AA24" s="15">
        <f t="shared" si="17"/>
        <v>7530</v>
      </c>
      <c r="AB24" s="15">
        <f t="shared" si="17"/>
        <v>2365</v>
      </c>
      <c r="AC24" s="15">
        <f t="shared" si="17"/>
        <v>1992</v>
      </c>
      <c r="AD24" s="23">
        <f t="shared" si="17"/>
        <v>6799</v>
      </c>
      <c r="AE24" s="1158">
        <f t="shared" si="12"/>
        <v>26285</v>
      </c>
      <c r="AF24" s="16">
        <f t="shared" ref="AF24:AK24" si="18">SUM(AF17:AF23)</f>
        <v>4141</v>
      </c>
      <c r="AG24" s="15">
        <f>SUM(AG17:AG23)</f>
        <v>3301</v>
      </c>
      <c r="AH24" s="15">
        <f t="shared" si="18"/>
        <v>7459</v>
      </c>
      <c r="AI24" s="15">
        <f t="shared" si="18"/>
        <v>2356</v>
      </c>
      <c r="AJ24" s="15">
        <f t="shared" si="18"/>
        <v>1956</v>
      </c>
      <c r="AK24" s="23">
        <f t="shared" si="18"/>
        <v>6505</v>
      </c>
      <c r="AL24" s="1158">
        <f t="shared" si="13"/>
        <v>25718</v>
      </c>
    </row>
    <row r="26" spans="1:38" ht="17.25" customHeight="1">
      <c r="A26" s="998" t="s">
        <v>284</v>
      </c>
      <c r="B26" s="998"/>
    </row>
    <row r="27" spans="1:38" ht="17.25" customHeight="1">
      <c r="A27" s="998" t="s">
        <v>285</v>
      </c>
    </row>
  </sheetData>
  <mergeCells count="11">
    <mergeCell ref="AI2:AL2"/>
    <mergeCell ref="D4:J5"/>
    <mergeCell ref="K4:Q5"/>
    <mergeCell ref="R4:X5"/>
    <mergeCell ref="Y4:AE5"/>
    <mergeCell ref="AF4:AL5"/>
    <mergeCell ref="A7:B7"/>
    <mergeCell ref="B16:C16"/>
    <mergeCell ref="B24:C24"/>
    <mergeCell ref="K2:L2"/>
    <mergeCell ref="AB2:AE2"/>
  </mergeCells>
  <phoneticPr fontId="7"/>
  <pageMargins left="0.78740157480314965" right="0.31" top="0.98425196850393704" bottom="0.78740157480314965" header="0.51181102362204722" footer="0.51181102362204722"/>
  <pageSetup paperSize="9" scale="5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4365-1D3A-4CAD-A7B7-7A83A9F2AA91}">
  <sheetPr>
    <tabColor rgb="FFFF99FF"/>
  </sheetPr>
  <dimension ref="A1:H32"/>
  <sheetViews>
    <sheetView zoomScaleNormal="100" workbookViewId="0"/>
  </sheetViews>
  <sheetFormatPr defaultRowHeight="12"/>
  <cols>
    <col min="1" max="1" width="9" style="404"/>
    <col min="2" max="7" width="12.875" style="404" customWidth="1"/>
    <col min="8" max="257" width="9" style="404"/>
    <col min="258" max="263" width="12.875" style="404" customWidth="1"/>
    <col min="264" max="513" width="9" style="404"/>
    <col min="514" max="519" width="12.875" style="404" customWidth="1"/>
    <col min="520" max="769" width="9" style="404"/>
    <col min="770" max="775" width="12.875" style="404" customWidth="1"/>
    <col min="776" max="1025" width="9" style="404"/>
    <col min="1026" max="1031" width="12.875" style="404" customWidth="1"/>
    <col min="1032" max="1281" width="9" style="404"/>
    <col min="1282" max="1287" width="12.875" style="404" customWidth="1"/>
    <col min="1288" max="1537" width="9" style="404"/>
    <col min="1538" max="1543" width="12.875" style="404" customWidth="1"/>
    <col min="1544" max="1793" width="9" style="404"/>
    <col min="1794" max="1799" width="12.875" style="404" customWidth="1"/>
    <col min="1800" max="2049" width="9" style="404"/>
    <col min="2050" max="2055" width="12.875" style="404" customWidth="1"/>
    <col min="2056" max="2305" width="9" style="404"/>
    <col min="2306" max="2311" width="12.875" style="404" customWidth="1"/>
    <col min="2312" max="2561" width="9" style="404"/>
    <col min="2562" max="2567" width="12.875" style="404" customWidth="1"/>
    <col min="2568" max="2817" width="9" style="404"/>
    <col min="2818" max="2823" width="12.875" style="404" customWidth="1"/>
    <col min="2824" max="3073" width="9" style="404"/>
    <col min="3074" max="3079" width="12.875" style="404" customWidth="1"/>
    <col min="3080" max="3329" width="9" style="404"/>
    <col min="3330" max="3335" width="12.875" style="404" customWidth="1"/>
    <col min="3336" max="3585" width="9" style="404"/>
    <col min="3586" max="3591" width="12.875" style="404" customWidth="1"/>
    <col min="3592" max="3841" width="9" style="404"/>
    <col min="3842" max="3847" width="12.875" style="404" customWidth="1"/>
    <col min="3848" max="4097" width="9" style="404"/>
    <col min="4098" max="4103" width="12.875" style="404" customWidth="1"/>
    <col min="4104" max="4353" width="9" style="404"/>
    <col min="4354" max="4359" width="12.875" style="404" customWidth="1"/>
    <col min="4360" max="4609" width="9" style="404"/>
    <col min="4610" max="4615" width="12.875" style="404" customWidth="1"/>
    <col min="4616" max="4865" width="9" style="404"/>
    <col min="4866" max="4871" width="12.875" style="404" customWidth="1"/>
    <col min="4872" max="5121" width="9" style="404"/>
    <col min="5122" max="5127" width="12.875" style="404" customWidth="1"/>
    <col min="5128" max="5377" width="9" style="404"/>
    <col min="5378" max="5383" width="12.875" style="404" customWidth="1"/>
    <col min="5384" max="5633" width="9" style="404"/>
    <col min="5634" max="5639" width="12.875" style="404" customWidth="1"/>
    <col min="5640" max="5889" width="9" style="404"/>
    <col min="5890" max="5895" width="12.875" style="404" customWidth="1"/>
    <col min="5896" max="6145" width="9" style="404"/>
    <col min="6146" max="6151" width="12.875" style="404" customWidth="1"/>
    <col min="6152" max="6401" width="9" style="404"/>
    <col min="6402" max="6407" width="12.875" style="404" customWidth="1"/>
    <col min="6408" max="6657" width="9" style="404"/>
    <col min="6658" max="6663" width="12.875" style="404" customWidth="1"/>
    <col min="6664" max="6913" width="9" style="404"/>
    <col min="6914" max="6919" width="12.875" style="404" customWidth="1"/>
    <col min="6920" max="7169" width="9" style="404"/>
    <col min="7170" max="7175" width="12.875" style="404" customWidth="1"/>
    <col min="7176" max="7425" width="9" style="404"/>
    <col min="7426" max="7431" width="12.875" style="404" customWidth="1"/>
    <col min="7432" max="7681" width="9" style="404"/>
    <col min="7682" max="7687" width="12.875" style="404" customWidth="1"/>
    <col min="7688" max="7937" width="9" style="404"/>
    <col min="7938" max="7943" width="12.875" style="404" customWidth="1"/>
    <col min="7944" max="8193" width="9" style="404"/>
    <col min="8194" max="8199" width="12.875" style="404" customWidth="1"/>
    <col min="8200" max="8449" width="9" style="404"/>
    <col min="8450" max="8455" width="12.875" style="404" customWidth="1"/>
    <col min="8456" max="8705" width="9" style="404"/>
    <col min="8706" max="8711" width="12.875" style="404" customWidth="1"/>
    <col min="8712" max="8961" width="9" style="404"/>
    <col min="8962" max="8967" width="12.875" style="404" customWidth="1"/>
    <col min="8968" max="9217" width="9" style="404"/>
    <col min="9218" max="9223" width="12.875" style="404" customWidth="1"/>
    <col min="9224" max="9473" width="9" style="404"/>
    <col min="9474" max="9479" width="12.875" style="404" customWidth="1"/>
    <col min="9480" max="9729" width="9" style="404"/>
    <col min="9730" max="9735" width="12.875" style="404" customWidth="1"/>
    <col min="9736" max="9985" width="9" style="404"/>
    <col min="9986" max="9991" width="12.875" style="404" customWidth="1"/>
    <col min="9992" max="10241" width="9" style="404"/>
    <col min="10242" max="10247" width="12.875" style="404" customWidth="1"/>
    <col min="10248" max="10497" width="9" style="404"/>
    <col min="10498" max="10503" width="12.875" style="404" customWidth="1"/>
    <col min="10504" max="10753" width="9" style="404"/>
    <col min="10754" max="10759" width="12.875" style="404" customWidth="1"/>
    <col min="10760" max="11009" width="9" style="404"/>
    <col min="11010" max="11015" width="12.875" style="404" customWidth="1"/>
    <col min="11016" max="11265" width="9" style="404"/>
    <col min="11266" max="11271" width="12.875" style="404" customWidth="1"/>
    <col min="11272" max="11521" width="9" style="404"/>
    <col min="11522" max="11527" width="12.875" style="404" customWidth="1"/>
    <col min="11528" max="11777" width="9" style="404"/>
    <col min="11778" max="11783" width="12.875" style="404" customWidth="1"/>
    <col min="11784" max="12033" width="9" style="404"/>
    <col min="12034" max="12039" width="12.875" style="404" customWidth="1"/>
    <col min="12040" max="12289" width="9" style="404"/>
    <col min="12290" max="12295" width="12.875" style="404" customWidth="1"/>
    <col min="12296" max="12545" width="9" style="404"/>
    <col min="12546" max="12551" width="12.875" style="404" customWidth="1"/>
    <col min="12552" max="12801" width="9" style="404"/>
    <col min="12802" max="12807" width="12.875" style="404" customWidth="1"/>
    <col min="12808" max="13057" width="9" style="404"/>
    <col min="13058" max="13063" width="12.875" style="404" customWidth="1"/>
    <col min="13064" max="13313" width="9" style="404"/>
    <col min="13314" max="13319" width="12.875" style="404" customWidth="1"/>
    <col min="13320" max="13569" width="9" style="404"/>
    <col min="13570" max="13575" width="12.875" style="404" customWidth="1"/>
    <col min="13576" max="13825" width="9" style="404"/>
    <col min="13826" max="13831" width="12.875" style="404" customWidth="1"/>
    <col min="13832" max="14081" width="9" style="404"/>
    <col min="14082" max="14087" width="12.875" style="404" customWidth="1"/>
    <col min="14088" max="14337" width="9" style="404"/>
    <col min="14338" max="14343" width="12.875" style="404" customWidth="1"/>
    <col min="14344" max="14593" width="9" style="404"/>
    <col min="14594" max="14599" width="12.875" style="404" customWidth="1"/>
    <col min="14600" max="14849" width="9" style="404"/>
    <col min="14850" max="14855" width="12.875" style="404" customWidth="1"/>
    <col min="14856" max="15105" width="9" style="404"/>
    <col min="15106" max="15111" width="12.875" style="404" customWidth="1"/>
    <col min="15112" max="15361" width="9" style="404"/>
    <col min="15362" max="15367" width="12.875" style="404" customWidth="1"/>
    <col min="15368" max="15617" width="9" style="404"/>
    <col min="15618" max="15623" width="12.875" style="404" customWidth="1"/>
    <col min="15624" max="15873" width="9" style="404"/>
    <col min="15874" max="15879" width="12.875" style="404" customWidth="1"/>
    <col min="15880" max="16129" width="9" style="404"/>
    <col min="16130" max="16135" width="12.875" style="404" customWidth="1"/>
    <col min="16136" max="16384" width="9" style="404"/>
  </cols>
  <sheetData>
    <row r="1" spans="1:8" ht="22.5" customHeight="1">
      <c r="A1" s="402" t="s">
        <v>286</v>
      </c>
    </row>
    <row r="2" spans="1:8" ht="15" customHeight="1"/>
    <row r="3" spans="1:8" ht="22.5" customHeight="1" thickBot="1">
      <c r="A3" s="404" t="s">
        <v>287</v>
      </c>
    </row>
    <row r="4" spans="1:8" ht="22.5" customHeight="1">
      <c r="A4" s="1473" t="s">
        <v>42</v>
      </c>
      <c r="B4" s="1245" t="s">
        <v>288</v>
      </c>
      <c r="C4" s="1247"/>
      <c r="D4" s="1247"/>
      <c r="E4" s="1247"/>
      <c r="F4" s="1247"/>
      <c r="G4" s="1680"/>
    </row>
    <row r="5" spans="1:8" ht="22.5" customHeight="1">
      <c r="A5" s="1437"/>
      <c r="B5" s="1159" t="s">
        <v>289</v>
      </c>
      <c r="C5" s="1160" t="s">
        <v>290</v>
      </c>
      <c r="D5" s="1160" t="s">
        <v>291</v>
      </c>
      <c r="E5" s="1160" t="s">
        <v>292</v>
      </c>
      <c r="F5" s="1161" t="s">
        <v>293</v>
      </c>
      <c r="G5" s="1162" t="s">
        <v>25</v>
      </c>
    </row>
    <row r="6" spans="1:8" ht="22.5" customHeight="1">
      <c r="A6" s="1163">
        <v>1</v>
      </c>
      <c r="B6" s="1164">
        <v>6</v>
      </c>
      <c r="C6" s="1165">
        <v>39</v>
      </c>
      <c r="D6" s="1165">
        <v>0</v>
      </c>
      <c r="E6" s="1165">
        <v>10</v>
      </c>
      <c r="F6" s="1166">
        <v>1480</v>
      </c>
      <c r="G6" s="1167">
        <f t="shared" ref="G6:G11" si="0">SUM(B6:F6)</f>
        <v>1535</v>
      </c>
    </row>
    <row r="7" spans="1:8" ht="22.5" customHeight="1">
      <c r="A7" s="1163">
        <v>2</v>
      </c>
      <c r="B7" s="1164">
        <v>4</v>
      </c>
      <c r="C7" s="1165">
        <v>39</v>
      </c>
      <c r="D7" s="1165">
        <v>0</v>
      </c>
      <c r="E7" s="1165">
        <v>10</v>
      </c>
      <c r="F7" s="1166">
        <v>1506</v>
      </c>
      <c r="G7" s="1167">
        <f t="shared" si="0"/>
        <v>1559</v>
      </c>
    </row>
    <row r="8" spans="1:8" ht="22.5" customHeight="1">
      <c r="A8" s="1163">
        <v>3</v>
      </c>
      <c r="B8" s="1168">
        <v>5</v>
      </c>
      <c r="C8" s="1169">
        <v>38</v>
      </c>
      <c r="D8" s="1169">
        <v>0</v>
      </c>
      <c r="E8" s="1169">
        <v>9</v>
      </c>
      <c r="F8" s="1170">
        <v>1529</v>
      </c>
      <c r="G8" s="1167">
        <f t="shared" si="0"/>
        <v>1581</v>
      </c>
    </row>
    <row r="9" spans="1:8" ht="22.5" customHeight="1">
      <c r="A9" s="1171">
        <v>4</v>
      </c>
      <c r="B9" s="1168">
        <v>5</v>
      </c>
      <c r="C9" s="1169">
        <v>37</v>
      </c>
      <c r="D9" s="1169">
        <v>0</v>
      </c>
      <c r="E9" s="1169">
        <v>9</v>
      </c>
      <c r="F9" s="1170">
        <v>1533</v>
      </c>
      <c r="G9" s="1167">
        <f t="shared" si="0"/>
        <v>1584</v>
      </c>
    </row>
    <row r="10" spans="1:8" ht="22.5" customHeight="1">
      <c r="A10" s="1171">
        <v>5</v>
      </c>
      <c r="B10" s="1168">
        <v>6</v>
      </c>
      <c r="C10" s="1169">
        <v>40</v>
      </c>
      <c r="D10" s="1169">
        <v>0</v>
      </c>
      <c r="E10" s="1169">
        <v>9</v>
      </c>
      <c r="F10" s="1170">
        <v>1550</v>
      </c>
      <c r="G10" s="1167">
        <f t="shared" si="0"/>
        <v>1605</v>
      </c>
    </row>
    <row r="11" spans="1:8" ht="22.5" customHeight="1" thickBot="1">
      <c r="A11" s="1172">
        <v>6</v>
      </c>
      <c r="B11" s="1173">
        <v>6</v>
      </c>
      <c r="C11" s="1174">
        <v>41</v>
      </c>
      <c r="D11" s="1174">
        <v>0</v>
      </c>
      <c r="E11" s="1174">
        <v>9</v>
      </c>
      <c r="F11" s="1175">
        <v>1564</v>
      </c>
      <c r="G11" s="1176">
        <f t="shared" si="0"/>
        <v>1620</v>
      </c>
    </row>
    <row r="12" spans="1:8" ht="22.5" customHeight="1">
      <c r="A12" s="1002"/>
      <c r="B12" s="1177"/>
      <c r="C12" s="1177"/>
      <c r="D12" s="1177"/>
      <c r="E12" s="1177"/>
      <c r="F12" s="1177"/>
      <c r="G12" s="1178"/>
    </row>
    <row r="13" spans="1:8" ht="22.5" customHeight="1" thickBot="1">
      <c r="A13" s="404" t="s">
        <v>294</v>
      </c>
    </row>
    <row r="14" spans="1:8" ht="22.5" customHeight="1">
      <c r="A14" s="1222" t="s">
        <v>42</v>
      </c>
      <c r="B14" s="1245" t="s">
        <v>288</v>
      </c>
      <c r="C14" s="1247"/>
      <c r="D14" s="1247"/>
      <c r="E14" s="1247"/>
      <c r="F14" s="1681"/>
    </row>
    <row r="15" spans="1:8" ht="22.5" customHeight="1">
      <c r="A15" s="1205"/>
      <c r="B15" s="1179" t="s">
        <v>295</v>
      </c>
      <c r="C15" s="1160" t="s">
        <v>290</v>
      </c>
      <c r="D15" s="1160" t="s">
        <v>291</v>
      </c>
      <c r="E15" s="1180" t="s">
        <v>292</v>
      </c>
      <c r="F15" s="1181" t="s">
        <v>25</v>
      </c>
    </row>
    <row r="16" spans="1:8" ht="22.5" customHeight="1">
      <c r="A16" s="1171">
        <v>1</v>
      </c>
      <c r="B16" s="1182">
        <v>5</v>
      </c>
      <c r="C16" s="1183">
        <v>26</v>
      </c>
      <c r="D16" s="1183">
        <v>3</v>
      </c>
      <c r="E16" s="1184">
        <v>94</v>
      </c>
      <c r="F16" s="1185">
        <f t="shared" ref="F16:F21" si="1">SUM(B16:E16)</f>
        <v>128</v>
      </c>
      <c r="G16" s="1186"/>
      <c r="H16" s="1186"/>
    </row>
    <row r="17" spans="1:8" ht="22.5" customHeight="1">
      <c r="A17" s="1187">
        <v>2</v>
      </c>
      <c r="B17" s="1188">
        <v>5</v>
      </c>
      <c r="C17" s="1189">
        <v>26</v>
      </c>
      <c r="D17" s="1189">
        <v>3</v>
      </c>
      <c r="E17" s="1190">
        <v>95</v>
      </c>
      <c r="F17" s="1185">
        <f t="shared" si="1"/>
        <v>129</v>
      </c>
      <c r="G17" s="1186"/>
      <c r="H17" s="1186"/>
    </row>
    <row r="18" spans="1:8" ht="22.5" customHeight="1">
      <c r="A18" s="1191">
        <v>3</v>
      </c>
      <c r="B18" s="1182">
        <v>5</v>
      </c>
      <c r="C18" s="1189">
        <v>29</v>
      </c>
      <c r="D18" s="1189">
        <v>3</v>
      </c>
      <c r="E18" s="1190">
        <v>95</v>
      </c>
      <c r="F18" s="1185">
        <f t="shared" si="1"/>
        <v>132</v>
      </c>
      <c r="G18" s="1186"/>
      <c r="H18" s="1186"/>
    </row>
    <row r="19" spans="1:8" ht="22.5" customHeight="1">
      <c r="A19" s="1171">
        <v>4</v>
      </c>
      <c r="B19" s="1182">
        <v>6</v>
      </c>
      <c r="C19" s="1183">
        <v>31</v>
      </c>
      <c r="D19" s="1183">
        <v>4</v>
      </c>
      <c r="E19" s="1184">
        <v>95</v>
      </c>
      <c r="F19" s="1185">
        <f t="shared" si="1"/>
        <v>136</v>
      </c>
      <c r="G19" s="1186"/>
      <c r="H19" s="1186"/>
    </row>
    <row r="20" spans="1:8" ht="22.5" customHeight="1">
      <c r="A20" s="1171">
        <v>5</v>
      </c>
      <c r="B20" s="1182">
        <v>6</v>
      </c>
      <c r="C20" s="1183">
        <v>33</v>
      </c>
      <c r="D20" s="1183">
        <v>4</v>
      </c>
      <c r="E20" s="1184">
        <v>95</v>
      </c>
      <c r="F20" s="1185">
        <f t="shared" si="1"/>
        <v>138</v>
      </c>
      <c r="G20" s="1186"/>
      <c r="H20" s="1186"/>
    </row>
    <row r="21" spans="1:8" ht="22.5" customHeight="1" thickBot="1">
      <c r="A21" s="1172">
        <v>6</v>
      </c>
      <c r="B21" s="1192">
        <v>6</v>
      </c>
      <c r="C21" s="1193">
        <v>33</v>
      </c>
      <c r="D21" s="1193">
        <v>4</v>
      </c>
      <c r="E21" s="1194">
        <v>96</v>
      </c>
      <c r="F21" s="1195">
        <f t="shared" si="1"/>
        <v>139</v>
      </c>
      <c r="G21" s="1186"/>
      <c r="H21" s="1186"/>
    </row>
    <row r="22" spans="1:8" ht="22.5" customHeight="1"/>
    <row r="23" spans="1:8" ht="5.25" customHeight="1"/>
    <row r="24" spans="1:8" ht="11.25" customHeight="1">
      <c r="A24" s="1026" t="s">
        <v>230</v>
      </c>
      <c r="B24" s="404" t="s">
        <v>296</v>
      </c>
    </row>
    <row r="25" spans="1:8" ht="11.25" customHeight="1">
      <c r="B25" s="404" t="s">
        <v>297</v>
      </c>
    </row>
    <row r="26" spans="1:8" ht="11.25" customHeight="1">
      <c r="B26" s="404" t="s">
        <v>298</v>
      </c>
    </row>
    <row r="27" spans="1:8" ht="11.25" customHeight="1">
      <c r="B27" s="404" t="s">
        <v>299</v>
      </c>
    </row>
    <row r="28" spans="1:8" ht="11.25" customHeight="1">
      <c r="B28" s="404" t="s">
        <v>300</v>
      </c>
    </row>
    <row r="29" spans="1:8" ht="11.25" customHeight="1">
      <c r="B29" s="404" t="s">
        <v>301</v>
      </c>
    </row>
    <row r="30" spans="1:8" ht="11.25" customHeight="1">
      <c r="B30" s="404" t="s">
        <v>302</v>
      </c>
    </row>
    <row r="31" spans="1:8" ht="11.25" customHeight="1">
      <c r="B31" s="404" t="s">
        <v>944</v>
      </c>
    </row>
    <row r="32" spans="1:8" ht="11.25" customHeight="1"/>
  </sheetData>
  <mergeCells count="4">
    <mergeCell ref="A4:A5"/>
    <mergeCell ref="B4:G4"/>
    <mergeCell ref="A14:A15"/>
    <mergeCell ref="B14:F14"/>
  </mergeCells>
  <phoneticPr fontId="7"/>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F37D-971E-4B1E-A03A-565E4CE75D1C}">
  <sheetPr>
    <tabColor rgb="FFFF0000"/>
  </sheetPr>
  <dimension ref="A1:E33"/>
  <sheetViews>
    <sheetView tabSelected="1" view="pageBreakPreview" topLeftCell="A19" zoomScaleNormal="100" zoomScaleSheetLayoutView="100" workbookViewId="0">
      <selection activeCell="D19" sqref="D19"/>
    </sheetView>
  </sheetViews>
  <sheetFormatPr defaultColWidth="9" defaultRowHeight="13.5"/>
  <cols>
    <col min="1" max="1" width="10.375" style="1" customWidth="1"/>
    <col min="2" max="2" width="2.125" style="1" customWidth="1"/>
    <col min="3" max="3" width="69.625" style="1" customWidth="1"/>
    <col min="4" max="16384" width="9" style="1"/>
  </cols>
  <sheetData>
    <row r="1" spans="1:5" ht="17.25">
      <c r="A1" s="200" t="s">
        <v>508</v>
      </c>
      <c r="B1" s="201"/>
      <c r="C1" s="201"/>
    </row>
    <row r="2" spans="1:5" ht="20.100000000000001" customHeight="1">
      <c r="A2" s="202" t="s">
        <v>0</v>
      </c>
      <c r="B2" s="1196" t="s">
        <v>1</v>
      </c>
      <c r="C2" s="1197"/>
      <c r="D2" s="203"/>
      <c r="E2" s="203"/>
    </row>
    <row r="3" spans="1:5" ht="20.100000000000001" customHeight="1">
      <c r="A3" s="195"/>
      <c r="B3" s="196" t="s">
        <v>2</v>
      </c>
      <c r="C3" s="197"/>
      <c r="D3" s="2"/>
    </row>
    <row r="4" spans="1:5" ht="20.100000000000001" customHeight="1">
      <c r="A4" s="204" t="s">
        <v>928</v>
      </c>
      <c r="B4" s="207"/>
      <c r="C4" s="208" t="s">
        <v>37</v>
      </c>
      <c r="D4" s="2"/>
    </row>
    <row r="5" spans="1:5" ht="20.100000000000001" customHeight="1">
      <c r="A5" s="204" t="s">
        <v>945</v>
      </c>
      <c r="B5" s="209"/>
      <c r="C5" s="206" t="s">
        <v>38</v>
      </c>
      <c r="D5" s="2"/>
    </row>
    <row r="6" spans="1:5" ht="20.100000000000001" customHeight="1">
      <c r="A6" s="204" t="s">
        <v>946</v>
      </c>
      <c r="B6" s="209"/>
      <c r="C6" s="206" t="s">
        <v>73</v>
      </c>
      <c r="D6" s="2"/>
    </row>
    <row r="7" spans="1:5" ht="20.100000000000001" customHeight="1">
      <c r="A7" s="204" t="s">
        <v>947</v>
      </c>
      <c r="B7" s="209"/>
      <c r="C7" s="206" t="s">
        <v>74</v>
      </c>
      <c r="D7" s="2"/>
    </row>
    <row r="8" spans="1:5" ht="20.100000000000001" customHeight="1">
      <c r="A8" s="204" t="s">
        <v>948</v>
      </c>
      <c r="B8" s="209"/>
      <c r="C8" s="206" t="s">
        <v>39</v>
      </c>
      <c r="D8" s="2"/>
    </row>
    <row r="9" spans="1:5" ht="20.100000000000001" customHeight="1">
      <c r="A9" s="204" t="s">
        <v>854</v>
      </c>
      <c r="B9" s="209"/>
      <c r="C9" s="206" t="s">
        <v>40</v>
      </c>
      <c r="D9" s="2"/>
    </row>
    <row r="10" spans="1:5" ht="20.100000000000001" customHeight="1">
      <c r="A10" s="204" t="s">
        <v>855</v>
      </c>
      <c r="B10" s="205"/>
      <c r="C10" s="206" t="s">
        <v>41</v>
      </c>
      <c r="D10" s="2"/>
    </row>
    <row r="11" spans="1:5" ht="20.100000000000001" customHeight="1">
      <c r="A11" s="198"/>
      <c r="B11" s="215" t="s">
        <v>155</v>
      </c>
      <c r="C11" s="199"/>
      <c r="D11" s="2"/>
    </row>
    <row r="12" spans="1:5" ht="20.100000000000001" customHeight="1">
      <c r="A12" s="204" t="s">
        <v>3</v>
      </c>
      <c r="B12" s="205"/>
      <c r="C12" s="208" t="s">
        <v>156</v>
      </c>
      <c r="D12" s="2"/>
    </row>
    <row r="13" spans="1:5" ht="20.100000000000001" customHeight="1">
      <c r="A13" s="204" t="s">
        <v>856</v>
      </c>
      <c r="B13" s="205"/>
      <c r="C13" s="206" t="s">
        <v>157</v>
      </c>
      <c r="D13" s="2"/>
    </row>
    <row r="14" spans="1:5" ht="20.100000000000001" customHeight="1">
      <c r="A14" s="204" t="s">
        <v>857</v>
      </c>
      <c r="B14" s="205"/>
      <c r="C14" s="208" t="s">
        <v>158</v>
      </c>
      <c r="D14" s="2"/>
    </row>
    <row r="15" spans="1:5" ht="20.100000000000001" customHeight="1">
      <c r="A15" s="204" t="s">
        <v>858</v>
      </c>
      <c r="B15" s="205"/>
      <c r="C15" s="208" t="s">
        <v>159</v>
      </c>
      <c r="D15" s="2"/>
    </row>
    <row r="16" spans="1:5" ht="20.100000000000001" customHeight="1">
      <c r="A16" s="204" t="s">
        <v>55</v>
      </c>
      <c r="B16" s="205"/>
      <c r="C16" s="208" t="s">
        <v>160</v>
      </c>
      <c r="D16" s="2"/>
    </row>
    <row r="17" spans="1:4" ht="20.100000000000001" customHeight="1">
      <c r="A17" s="204" t="s">
        <v>859</v>
      </c>
      <c r="B17" s="205"/>
      <c r="C17" s="206" t="s">
        <v>161</v>
      </c>
      <c r="D17" s="2"/>
    </row>
    <row r="18" spans="1:4" ht="20.100000000000001" customHeight="1">
      <c r="A18" s="204" t="s">
        <v>4</v>
      </c>
      <c r="B18" s="205"/>
      <c r="C18" s="208" t="s">
        <v>162</v>
      </c>
      <c r="D18" s="2"/>
    </row>
    <row r="19" spans="1:4" ht="20.100000000000001" customHeight="1">
      <c r="A19" s="216"/>
      <c r="B19" s="217" t="s">
        <v>303</v>
      </c>
      <c r="C19" s="218"/>
      <c r="D19" s="2"/>
    </row>
    <row r="20" spans="1:4" ht="20.100000000000001" customHeight="1">
      <c r="A20" s="204" t="s">
        <v>957</v>
      </c>
      <c r="B20" s="205"/>
      <c r="C20" s="206" t="s">
        <v>304</v>
      </c>
      <c r="D20" s="2"/>
    </row>
    <row r="21" spans="1:4" ht="20.100000000000001" customHeight="1">
      <c r="A21" s="204" t="s">
        <v>958</v>
      </c>
      <c r="B21" s="205"/>
      <c r="C21" s="206" t="s">
        <v>305</v>
      </c>
      <c r="D21" s="2"/>
    </row>
    <row r="22" spans="1:4" ht="20.100000000000001" customHeight="1">
      <c r="A22" s="204" t="s">
        <v>959</v>
      </c>
      <c r="B22" s="205"/>
      <c r="C22" s="206" t="s">
        <v>306</v>
      </c>
      <c r="D22" s="2"/>
    </row>
    <row r="23" spans="1:4" ht="20.100000000000001" customHeight="1">
      <c r="A23" s="204" t="s">
        <v>960</v>
      </c>
      <c r="B23" s="205"/>
      <c r="C23" s="206" t="s">
        <v>307</v>
      </c>
      <c r="D23" s="2"/>
    </row>
    <row r="24" spans="1:4" ht="20.100000000000001" customHeight="1">
      <c r="A24" s="204" t="s">
        <v>961</v>
      </c>
      <c r="B24" s="205"/>
      <c r="C24" s="206" t="s">
        <v>308</v>
      </c>
      <c r="D24" s="2"/>
    </row>
    <row r="25" spans="1:4" ht="20.100000000000001" customHeight="1">
      <c r="A25" s="219"/>
      <c r="B25" s="220" t="s">
        <v>404</v>
      </c>
      <c r="C25" s="221"/>
      <c r="D25" s="2"/>
    </row>
    <row r="26" spans="1:4" ht="20.100000000000001" customHeight="1">
      <c r="A26" s="204" t="s">
        <v>860</v>
      </c>
      <c r="B26" s="205"/>
      <c r="C26" s="210" t="s">
        <v>405</v>
      </c>
      <c r="D26" s="2"/>
    </row>
    <row r="27" spans="1:4" ht="20.100000000000001" customHeight="1">
      <c r="A27" s="204" t="s">
        <v>968</v>
      </c>
      <c r="B27" s="205"/>
      <c r="C27" s="210" t="s">
        <v>406</v>
      </c>
      <c r="D27" s="2"/>
    </row>
    <row r="28" spans="1:4" ht="20.100000000000001" customHeight="1">
      <c r="A28" s="204" t="s">
        <v>861</v>
      </c>
      <c r="B28" s="205"/>
      <c r="C28" s="210" t="s">
        <v>407</v>
      </c>
      <c r="D28" s="2"/>
    </row>
    <row r="29" spans="1:4" ht="20.100000000000001" customHeight="1">
      <c r="A29" s="222"/>
      <c r="B29" s="223" t="s">
        <v>464</v>
      </c>
      <c r="C29" s="224"/>
      <c r="D29" s="2"/>
    </row>
    <row r="30" spans="1:4" ht="20.100000000000001" customHeight="1">
      <c r="A30" s="204" t="s">
        <v>978</v>
      </c>
      <c r="B30" s="205"/>
      <c r="C30" s="210" t="s">
        <v>465</v>
      </c>
      <c r="D30" s="2"/>
    </row>
    <row r="31" spans="1:4" ht="27">
      <c r="A31" s="204" t="s">
        <v>979</v>
      </c>
      <c r="B31" s="205"/>
      <c r="C31" s="211" t="s">
        <v>507</v>
      </c>
      <c r="D31" s="2"/>
    </row>
    <row r="32" spans="1:4" ht="27">
      <c r="A32" s="204" t="s">
        <v>980</v>
      </c>
      <c r="B32" s="205"/>
      <c r="C32" s="211" t="s">
        <v>873</v>
      </c>
      <c r="D32" s="2"/>
    </row>
    <row r="33" spans="1:4" ht="20.100000000000001" customHeight="1">
      <c r="A33" s="212"/>
      <c r="B33" s="213"/>
      <c r="C33" s="214"/>
      <c r="D33" s="2"/>
    </row>
  </sheetData>
  <mergeCells count="1">
    <mergeCell ref="B2:C2"/>
  </mergeCells>
  <phoneticPr fontId="7"/>
  <hyperlinks>
    <hyperlink ref="A4" location="'Ⅲ-5-4'!A1" display="Ⅲ-5-4" xr:uid="{E0001D0F-95AF-41ED-B8FC-F1E5E5833561}"/>
    <hyperlink ref="A5" location="'Ⅲ-5-6'!A1" display="Ⅲ-5-6" xr:uid="{B2003FA1-64E6-401A-BE76-6FEE963C0E07}"/>
    <hyperlink ref="A6" location="'Ⅲ-5-7-1'!A1" display="Ⅲ-5-7-1" xr:uid="{30CE1E08-9CD3-44FD-9DBF-0A7D3EE3E015}"/>
    <hyperlink ref="A7" location="'Ⅲ-5-7-2'!A1" display="Ⅲ-5-7-2" xr:uid="{723247F3-CDDB-47F4-998B-0BEBBA13C3CD}"/>
    <hyperlink ref="A8" location="'Ⅲ-5-8'!A1" display="Ⅲ-5-8" xr:uid="{9463C142-EF29-4139-87BC-D2BF0E2F25BB}"/>
    <hyperlink ref="A9" location="'Ⅲ-5-9'!A1" display="Ⅲ-5-9" xr:uid="{9E6D413A-6676-4929-8EF0-08C65678E9BA}"/>
    <hyperlink ref="A10" location="'Ⅲ-5-10'!A1" display="Ⅲ-5-10" xr:uid="{5A8E8701-810A-4D1B-A939-7C3E9C0FE3B2}"/>
    <hyperlink ref="A12" location="'Ⅲ-6-1'!A1" display="Ⅲ-6-1" xr:uid="{862B1F19-00E2-4AA9-9774-353FFC77AB92}"/>
    <hyperlink ref="A13" location="'Ⅲ-6-2'!A1" display="Ⅲ-6-2" xr:uid="{EEB2F406-6369-417F-8706-D8C279BB2219}"/>
    <hyperlink ref="A14" location="'Ⅲ-6-3'!A1" display="Ⅲ-6-3" xr:uid="{1DE0FA2A-B36B-4A56-BF3F-D009A1316789}"/>
    <hyperlink ref="A15" location="'Ⅲ-6-4'!A1" display="Ⅲ-6-4" xr:uid="{20495700-7B97-4247-9DBF-768F6F2E9926}"/>
    <hyperlink ref="A16" location="'Ⅲ-6-5'!A1" display="Ⅲ-6-5" xr:uid="{FBC09743-3160-4C9D-BD86-86C925EC8929}"/>
    <hyperlink ref="A17" location="'Ⅲ-6-6'!A1" display="Ⅲ-6-6" xr:uid="{9A3960A3-EF82-49AE-A205-7030FCC7BCE6}"/>
    <hyperlink ref="A18" location="'Ⅲ-6-7'!A1" display="Ⅲ-6-7" xr:uid="{110D413D-23AE-4562-A004-A1C49D7B09C2}"/>
    <hyperlink ref="A20" location="'Ⅲ-8-1'!A1" display="Ⅲ-8-1" xr:uid="{C454162B-4979-4159-AA6B-C060684155C0}"/>
    <hyperlink ref="A21" location="'Ⅲ-8-2'!A1" display="Ⅲ-8-2" xr:uid="{F0A52FDA-9ED8-4E7D-9224-0CEE863D381A}"/>
    <hyperlink ref="A22" location="'Ⅲ-8-3'!A1" display="Ⅲ-8-3" xr:uid="{F1420E2B-C29A-4458-86E8-77BF8038925D}"/>
    <hyperlink ref="A23" location="'Ⅲ-8-4'!A1" display="Ⅲ-8-4" xr:uid="{1F49E70D-D38B-453B-993C-47102DD6853F}"/>
    <hyperlink ref="A24" location="'Ⅲ-8-5'!A1" display="Ⅲ-8-5" xr:uid="{19294712-ADFA-451A-B622-D15596D01F5A}"/>
    <hyperlink ref="A26" location="'Ⅲ-9-1'!A1" display="Ⅲ-9-1" xr:uid="{DA5CFD72-3819-47D3-9D66-397B85E74E51}"/>
    <hyperlink ref="A27" location="'Ⅲ-9-2'!A1" display="Ⅲ-9-2" xr:uid="{D174166D-2475-491E-B273-F4DD4E62F94B}"/>
    <hyperlink ref="A28" location="'Ⅲ-9-4'!A1" display="Ⅲ-9-4" xr:uid="{85185286-B4C2-4341-8E78-8F31EB2D27FF}"/>
    <hyperlink ref="A30" location="'Ⅲ-11-1'!A1" display="Ⅲ-11-1" xr:uid="{300B6E54-9DEF-4265-BF3F-C788D440B33A}"/>
    <hyperlink ref="A31" location="'Ⅲ-11-2,3'!A1" display="Ⅲ-11-2,3" xr:uid="{9F9BE070-CD2C-4B30-B58B-5FB508633DD8}"/>
    <hyperlink ref="A32" location="'Ⅲ-11-4,5'!A1" display="Ⅲ-11-4,5" xr:uid="{63FDE3FF-CE0E-4804-A1DE-BF7E66874FA4}"/>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7414-F314-43FF-84F8-E1F50791DF7E}">
  <sheetPr>
    <tabColor rgb="FFFFFF00"/>
  </sheetPr>
  <dimension ref="A1:K42"/>
  <sheetViews>
    <sheetView zoomScaleNormal="100" workbookViewId="0"/>
  </sheetViews>
  <sheetFormatPr defaultColWidth="9" defaultRowHeight="12"/>
  <cols>
    <col min="1" max="1" width="2.625" style="240" customWidth="1"/>
    <col min="2" max="2" width="7.625" style="240" customWidth="1"/>
    <col min="3" max="3" width="5.125" style="240" customWidth="1"/>
    <col min="4" max="4" width="9.125" style="240" customWidth="1"/>
    <col min="5" max="5" width="8.625" style="240" customWidth="1"/>
    <col min="6" max="6" width="9.125" style="240" customWidth="1"/>
    <col min="7" max="8" width="8.625" style="240" customWidth="1"/>
    <col min="9" max="10" width="9.125" style="240" customWidth="1"/>
    <col min="11" max="11" width="9.625" style="317" customWidth="1"/>
    <col min="12" max="16384" width="9" style="240"/>
  </cols>
  <sheetData>
    <row r="1" spans="1:11" ht="24" customHeight="1">
      <c r="A1" s="239" t="s">
        <v>956</v>
      </c>
      <c r="B1" s="239"/>
    </row>
    <row r="2" spans="1:11" ht="24" customHeight="1">
      <c r="A2" s="241" t="s">
        <v>309</v>
      </c>
      <c r="B2" s="241"/>
    </row>
    <row r="3" spans="1:11" ht="24" customHeight="1" thickBot="1">
      <c r="K3" s="297" t="s">
        <v>950</v>
      </c>
    </row>
    <row r="4" spans="1:11" ht="24" customHeight="1">
      <c r="A4" s="1682" t="s">
        <v>310</v>
      </c>
      <c r="B4" s="1684" t="s">
        <v>311</v>
      </c>
      <c r="C4" s="1685"/>
      <c r="D4" s="1686" t="s">
        <v>134</v>
      </c>
      <c r="E4" s="1688" t="s">
        <v>135</v>
      </c>
      <c r="F4" s="1688" t="s">
        <v>136</v>
      </c>
      <c r="G4" s="1688" t="s">
        <v>137</v>
      </c>
      <c r="H4" s="1688" t="s">
        <v>138</v>
      </c>
      <c r="I4" s="1690" t="s">
        <v>139</v>
      </c>
      <c r="J4" s="1692" t="s">
        <v>312</v>
      </c>
      <c r="K4" s="1694" t="s">
        <v>313</v>
      </c>
    </row>
    <row r="5" spans="1:11" ht="24" customHeight="1">
      <c r="A5" s="1683"/>
      <c r="B5" s="1696" t="s">
        <v>314</v>
      </c>
      <c r="C5" s="1697"/>
      <c r="D5" s="1687"/>
      <c r="E5" s="1689"/>
      <c r="F5" s="1689"/>
      <c r="G5" s="1689"/>
      <c r="H5" s="1689"/>
      <c r="I5" s="1691"/>
      <c r="J5" s="1693"/>
      <c r="K5" s="1695"/>
    </row>
    <row r="6" spans="1:11" ht="24" customHeight="1">
      <c r="A6" s="1683" t="s">
        <v>315</v>
      </c>
      <c r="B6" s="1698" t="s">
        <v>316</v>
      </c>
      <c r="C6" s="1699"/>
      <c r="D6" s="242">
        <v>33373</v>
      </c>
      <c r="E6" s="243">
        <v>34465</v>
      </c>
      <c r="F6" s="243">
        <v>54973</v>
      </c>
      <c r="G6" s="243">
        <v>20181</v>
      </c>
      <c r="H6" s="243">
        <v>23608</v>
      </c>
      <c r="I6" s="244">
        <v>53296</v>
      </c>
      <c r="J6" s="245">
        <v>219896</v>
      </c>
      <c r="K6" s="298">
        <v>2460961</v>
      </c>
    </row>
    <row r="7" spans="1:11" ht="24" customHeight="1">
      <c r="A7" s="1683"/>
      <c r="B7" s="1700" t="s">
        <v>317</v>
      </c>
      <c r="C7" s="337" t="s">
        <v>318</v>
      </c>
      <c r="D7" s="246">
        <v>44998</v>
      </c>
      <c r="E7" s="247">
        <v>42881</v>
      </c>
      <c r="F7" s="247">
        <v>74276</v>
      </c>
      <c r="G7" s="247">
        <v>28506</v>
      </c>
      <c r="H7" s="247">
        <v>35243</v>
      </c>
      <c r="I7" s="248">
        <v>70004</v>
      </c>
      <c r="J7" s="249">
        <v>295908</v>
      </c>
      <c r="K7" s="250">
        <v>3477919</v>
      </c>
    </row>
    <row r="8" spans="1:11" ht="24" customHeight="1">
      <c r="A8" s="1683"/>
      <c r="B8" s="1700"/>
      <c r="C8" s="337" t="s">
        <v>319</v>
      </c>
      <c r="D8" s="246">
        <v>6</v>
      </c>
      <c r="E8" s="247">
        <v>7</v>
      </c>
      <c r="F8" s="247">
        <v>14</v>
      </c>
      <c r="G8" s="247">
        <v>4</v>
      </c>
      <c r="H8" s="247">
        <v>7</v>
      </c>
      <c r="I8" s="248">
        <v>13</v>
      </c>
      <c r="J8" s="249">
        <v>51</v>
      </c>
      <c r="K8" s="250">
        <v>1006</v>
      </c>
    </row>
    <row r="9" spans="1:11" ht="24" customHeight="1">
      <c r="A9" s="1683"/>
      <c r="B9" s="1700" t="s">
        <v>320</v>
      </c>
      <c r="C9" s="1701"/>
      <c r="D9" s="246">
        <v>1230</v>
      </c>
      <c r="E9" s="247">
        <v>1108</v>
      </c>
      <c r="F9" s="247">
        <v>3587</v>
      </c>
      <c r="G9" s="247">
        <v>603</v>
      </c>
      <c r="H9" s="247">
        <v>595</v>
      </c>
      <c r="I9" s="248">
        <v>2400</v>
      </c>
      <c r="J9" s="249">
        <v>9523</v>
      </c>
      <c r="K9" s="250">
        <v>202402</v>
      </c>
    </row>
    <row r="10" spans="1:11" ht="24" customHeight="1">
      <c r="A10" s="1683"/>
      <c r="B10" s="1700" t="s">
        <v>321</v>
      </c>
      <c r="C10" s="337" t="s">
        <v>318</v>
      </c>
      <c r="D10" s="246">
        <v>133041</v>
      </c>
      <c r="E10" s="247">
        <v>140257</v>
      </c>
      <c r="F10" s="247">
        <v>155042</v>
      </c>
      <c r="G10" s="247">
        <v>117565</v>
      </c>
      <c r="H10" s="247">
        <v>122590</v>
      </c>
      <c r="I10" s="248">
        <v>194891</v>
      </c>
      <c r="J10" s="249">
        <v>863386</v>
      </c>
      <c r="K10" s="250">
        <v>8376349</v>
      </c>
    </row>
    <row r="11" spans="1:11" ht="24" customHeight="1">
      <c r="A11" s="1683"/>
      <c r="B11" s="1700"/>
      <c r="C11" s="337" t="s">
        <v>319</v>
      </c>
      <c r="D11" s="246">
        <v>3</v>
      </c>
      <c r="E11" s="247">
        <v>10</v>
      </c>
      <c r="F11" s="247">
        <v>12</v>
      </c>
      <c r="G11" s="247">
        <v>6</v>
      </c>
      <c r="H11" s="247">
        <v>9</v>
      </c>
      <c r="I11" s="248">
        <v>8</v>
      </c>
      <c r="J11" s="249">
        <v>48</v>
      </c>
      <c r="K11" s="250">
        <v>1193</v>
      </c>
    </row>
    <row r="12" spans="1:11" ht="24" customHeight="1">
      <c r="A12" s="1683"/>
      <c r="B12" s="1702" t="s">
        <v>322</v>
      </c>
      <c r="C12" s="1703"/>
      <c r="D12" s="251">
        <v>212651</v>
      </c>
      <c r="E12" s="252">
        <v>218728</v>
      </c>
      <c r="F12" s="252">
        <v>287904</v>
      </c>
      <c r="G12" s="252">
        <v>166865</v>
      </c>
      <c r="H12" s="252">
        <v>182052</v>
      </c>
      <c r="I12" s="253">
        <v>320612</v>
      </c>
      <c r="J12" s="254">
        <v>1388812</v>
      </c>
      <c r="K12" s="299">
        <v>14519830</v>
      </c>
    </row>
    <row r="13" spans="1:11" ht="24" customHeight="1">
      <c r="A13" s="1683" t="s">
        <v>323</v>
      </c>
      <c r="B13" s="1698" t="s">
        <v>316</v>
      </c>
      <c r="C13" s="1699"/>
      <c r="D13" s="242">
        <v>1584</v>
      </c>
      <c r="E13" s="243">
        <v>1292</v>
      </c>
      <c r="F13" s="243">
        <v>2169</v>
      </c>
      <c r="G13" s="243">
        <v>794</v>
      </c>
      <c r="H13" s="243">
        <v>719</v>
      </c>
      <c r="I13" s="244">
        <v>1753</v>
      </c>
      <c r="J13" s="245">
        <v>8311</v>
      </c>
      <c r="K13" s="298">
        <v>102622</v>
      </c>
    </row>
    <row r="14" spans="1:11" ht="24" customHeight="1">
      <c r="A14" s="1683"/>
      <c r="B14" s="1700" t="s">
        <v>324</v>
      </c>
      <c r="C14" s="1701"/>
      <c r="D14" s="246">
        <v>1789</v>
      </c>
      <c r="E14" s="247">
        <v>1692</v>
      </c>
      <c r="F14" s="247">
        <v>2260</v>
      </c>
      <c r="G14" s="247">
        <v>1144</v>
      </c>
      <c r="H14" s="247">
        <v>1461</v>
      </c>
      <c r="I14" s="248">
        <v>2604</v>
      </c>
      <c r="J14" s="249">
        <v>10950</v>
      </c>
      <c r="K14" s="250">
        <v>106152</v>
      </c>
    </row>
    <row r="15" spans="1:11" ht="24" customHeight="1">
      <c r="A15" s="1683"/>
      <c r="B15" s="1702" t="s">
        <v>325</v>
      </c>
      <c r="C15" s="1703"/>
      <c r="D15" s="251">
        <v>3373</v>
      </c>
      <c r="E15" s="252">
        <v>2984</v>
      </c>
      <c r="F15" s="252">
        <v>4429</v>
      </c>
      <c r="G15" s="252">
        <v>1938</v>
      </c>
      <c r="H15" s="252">
        <v>2180</v>
      </c>
      <c r="I15" s="253">
        <v>4357</v>
      </c>
      <c r="J15" s="254">
        <v>19261</v>
      </c>
      <c r="K15" s="299">
        <v>208774</v>
      </c>
    </row>
    <row r="16" spans="1:11" ht="24" customHeight="1">
      <c r="A16" s="1683" t="s">
        <v>326</v>
      </c>
      <c r="B16" s="1698" t="s">
        <v>316</v>
      </c>
      <c r="C16" s="1699"/>
      <c r="D16" s="242">
        <v>195610</v>
      </c>
      <c r="E16" s="243">
        <v>210798</v>
      </c>
      <c r="F16" s="243">
        <v>425719</v>
      </c>
      <c r="G16" s="243">
        <v>159223</v>
      </c>
      <c r="H16" s="243">
        <v>195863</v>
      </c>
      <c r="I16" s="244">
        <v>394619</v>
      </c>
      <c r="J16" s="245">
        <v>1581832</v>
      </c>
      <c r="K16" s="298">
        <v>21420267</v>
      </c>
    </row>
    <row r="17" spans="1:11" ht="24" customHeight="1">
      <c r="A17" s="1683"/>
      <c r="B17" s="1700" t="s">
        <v>324</v>
      </c>
      <c r="C17" s="1701"/>
      <c r="D17" s="246">
        <v>199747</v>
      </c>
      <c r="E17" s="247">
        <v>205871</v>
      </c>
      <c r="F17" s="247">
        <v>393941</v>
      </c>
      <c r="G17" s="247">
        <v>168533</v>
      </c>
      <c r="H17" s="247">
        <v>202021</v>
      </c>
      <c r="I17" s="248">
        <v>349913</v>
      </c>
      <c r="J17" s="249">
        <v>1520026</v>
      </c>
      <c r="K17" s="250">
        <v>17260008</v>
      </c>
    </row>
    <row r="18" spans="1:11" ht="24" customHeight="1">
      <c r="A18" s="1683"/>
      <c r="B18" s="1700" t="s">
        <v>327</v>
      </c>
      <c r="C18" s="1701"/>
      <c r="D18" s="246">
        <v>322868</v>
      </c>
      <c r="E18" s="247">
        <v>317754</v>
      </c>
      <c r="F18" s="247">
        <v>482943</v>
      </c>
      <c r="G18" s="247">
        <v>249000</v>
      </c>
      <c r="H18" s="247">
        <v>286703</v>
      </c>
      <c r="I18" s="248">
        <v>467543</v>
      </c>
      <c r="J18" s="249">
        <v>2126811</v>
      </c>
      <c r="K18" s="250">
        <v>23375922</v>
      </c>
    </row>
    <row r="19" spans="1:11" ht="24" customHeight="1">
      <c r="A19" s="1683"/>
      <c r="B19" s="1702" t="s">
        <v>328</v>
      </c>
      <c r="C19" s="1703"/>
      <c r="D19" s="251">
        <v>718225</v>
      </c>
      <c r="E19" s="252">
        <v>734423</v>
      </c>
      <c r="F19" s="252">
        <v>1302603</v>
      </c>
      <c r="G19" s="252">
        <v>576756</v>
      </c>
      <c r="H19" s="252">
        <v>684587</v>
      </c>
      <c r="I19" s="253">
        <v>1212075</v>
      </c>
      <c r="J19" s="254">
        <v>5228669</v>
      </c>
      <c r="K19" s="299">
        <v>62056197</v>
      </c>
    </row>
    <row r="20" spans="1:11" ht="24" customHeight="1">
      <c r="A20" s="1683" t="s">
        <v>329</v>
      </c>
      <c r="B20" s="1698" t="s">
        <v>330</v>
      </c>
      <c r="C20" s="339" t="s">
        <v>331</v>
      </c>
      <c r="D20" s="242">
        <v>18375</v>
      </c>
      <c r="E20" s="243">
        <v>16519</v>
      </c>
      <c r="F20" s="243">
        <v>25452</v>
      </c>
      <c r="G20" s="243">
        <v>10559</v>
      </c>
      <c r="H20" s="243">
        <v>11062</v>
      </c>
      <c r="I20" s="244">
        <v>23301</v>
      </c>
      <c r="J20" s="245">
        <v>105268</v>
      </c>
      <c r="K20" s="298">
        <v>1149000</v>
      </c>
    </row>
    <row r="21" spans="1:11" ht="24" customHeight="1">
      <c r="A21" s="1683"/>
      <c r="B21" s="1700"/>
      <c r="C21" s="337" t="s">
        <v>317</v>
      </c>
      <c r="D21" s="246">
        <v>1467</v>
      </c>
      <c r="E21" s="247">
        <v>2063</v>
      </c>
      <c r="F21" s="247">
        <v>2900</v>
      </c>
      <c r="G21" s="247">
        <v>1498</v>
      </c>
      <c r="H21" s="247">
        <v>1761</v>
      </c>
      <c r="I21" s="248">
        <v>3588</v>
      </c>
      <c r="J21" s="249">
        <v>13277</v>
      </c>
      <c r="K21" s="250">
        <v>161675</v>
      </c>
    </row>
    <row r="22" spans="1:11" ht="24" customHeight="1">
      <c r="A22" s="1683"/>
      <c r="B22" s="1700" t="s">
        <v>332</v>
      </c>
      <c r="C22" s="1701"/>
      <c r="D22" s="246">
        <v>10366</v>
      </c>
      <c r="E22" s="247">
        <v>6058</v>
      </c>
      <c r="F22" s="247">
        <v>3896</v>
      </c>
      <c r="G22" s="247">
        <v>9918</v>
      </c>
      <c r="H22" s="247">
        <v>8894</v>
      </c>
      <c r="I22" s="248">
        <v>6052</v>
      </c>
      <c r="J22" s="249">
        <v>45184</v>
      </c>
      <c r="K22" s="250">
        <v>364198</v>
      </c>
    </row>
    <row r="23" spans="1:11" ht="24" customHeight="1">
      <c r="A23" s="1683"/>
      <c r="B23" s="1700" t="s">
        <v>321</v>
      </c>
      <c r="C23" s="1701"/>
      <c r="D23" s="255">
        <v>2330</v>
      </c>
      <c r="E23" s="256">
        <v>1927</v>
      </c>
      <c r="F23" s="256">
        <v>3530</v>
      </c>
      <c r="G23" s="256">
        <v>1924</v>
      </c>
      <c r="H23" s="256">
        <v>2258</v>
      </c>
      <c r="I23" s="257">
        <v>3370</v>
      </c>
      <c r="J23" s="258">
        <v>15339</v>
      </c>
      <c r="K23" s="259">
        <v>159414</v>
      </c>
    </row>
    <row r="24" spans="1:11" ht="24" customHeight="1">
      <c r="A24" s="1683"/>
      <c r="B24" s="1702" t="s">
        <v>333</v>
      </c>
      <c r="C24" s="1703"/>
      <c r="D24" s="251">
        <v>32538</v>
      </c>
      <c r="E24" s="252">
        <v>26567</v>
      </c>
      <c r="F24" s="252">
        <v>35778</v>
      </c>
      <c r="G24" s="252">
        <v>23899</v>
      </c>
      <c r="H24" s="252">
        <v>23975</v>
      </c>
      <c r="I24" s="260">
        <v>36311</v>
      </c>
      <c r="J24" s="254">
        <v>179068</v>
      </c>
      <c r="K24" s="299">
        <v>1834287</v>
      </c>
    </row>
    <row r="25" spans="1:11" ht="24" customHeight="1">
      <c r="A25" s="1683" t="s">
        <v>334</v>
      </c>
      <c r="B25" s="1698" t="s">
        <v>335</v>
      </c>
      <c r="C25" s="1699"/>
      <c r="D25" s="242">
        <v>14336</v>
      </c>
      <c r="E25" s="243">
        <v>17416</v>
      </c>
      <c r="F25" s="243">
        <v>39079</v>
      </c>
      <c r="G25" s="243">
        <v>11620</v>
      </c>
      <c r="H25" s="243">
        <v>15478</v>
      </c>
      <c r="I25" s="244">
        <v>35004</v>
      </c>
      <c r="J25" s="245">
        <v>132933</v>
      </c>
      <c r="K25" s="298">
        <v>1948507</v>
      </c>
    </row>
    <row r="26" spans="1:11" ht="24" customHeight="1">
      <c r="A26" s="1683"/>
      <c r="B26" s="1700" t="s">
        <v>336</v>
      </c>
      <c r="C26" s="1701"/>
      <c r="D26" s="246">
        <v>14235</v>
      </c>
      <c r="E26" s="247">
        <v>18057</v>
      </c>
      <c r="F26" s="247">
        <v>34853</v>
      </c>
      <c r="G26" s="247">
        <v>11874</v>
      </c>
      <c r="H26" s="247">
        <v>13919</v>
      </c>
      <c r="I26" s="248">
        <v>33382</v>
      </c>
      <c r="J26" s="249">
        <v>126320</v>
      </c>
      <c r="K26" s="250">
        <v>2132245</v>
      </c>
    </row>
    <row r="27" spans="1:11" ht="24" customHeight="1">
      <c r="A27" s="1683"/>
      <c r="B27" s="1702" t="s">
        <v>337</v>
      </c>
      <c r="C27" s="1703"/>
      <c r="D27" s="251">
        <v>28571</v>
      </c>
      <c r="E27" s="252">
        <v>35473</v>
      </c>
      <c r="F27" s="252">
        <v>73932</v>
      </c>
      <c r="G27" s="252">
        <v>23494</v>
      </c>
      <c r="H27" s="252">
        <v>29397</v>
      </c>
      <c r="I27" s="253">
        <v>68386</v>
      </c>
      <c r="J27" s="254">
        <v>259253</v>
      </c>
      <c r="K27" s="299">
        <v>4080752</v>
      </c>
    </row>
    <row r="28" spans="1:11" ht="24" customHeight="1">
      <c r="A28" s="1707" t="s">
        <v>338</v>
      </c>
      <c r="B28" s="1708"/>
      <c r="C28" s="1708"/>
      <c r="D28" s="261">
        <v>995358</v>
      </c>
      <c r="E28" s="262">
        <v>1018175</v>
      </c>
      <c r="F28" s="262">
        <v>1704646</v>
      </c>
      <c r="G28" s="262">
        <v>792952</v>
      </c>
      <c r="H28" s="262">
        <v>922191</v>
      </c>
      <c r="I28" s="263">
        <v>1641741</v>
      </c>
      <c r="J28" s="264">
        <v>7075063</v>
      </c>
      <c r="K28" s="300">
        <v>82699840</v>
      </c>
    </row>
    <row r="29" spans="1:11" ht="24" customHeight="1">
      <c r="A29" s="1709" t="s">
        <v>339</v>
      </c>
      <c r="B29" s="1710"/>
      <c r="C29" s="339" t="s">
        <v>340</v>
      </c>
      <c r="D29" s="265">
        <v>-3946</v>
      </c>
      <c r="E29" s="266">
        <v>-4638</v>
      </c>
      <c r="F29" s="266">
        <v>-4212</v>
      </c>
      <c r="G29" s="266">
        <v>-4261</v>
      </c>
      <c r="H29" s="266">
        <v>-3756</v>
      </c>
      <c r="I29" s="267">
        <v>-7233</v>
      </c>
      <c r="J29" s="268">
        <v>-28046</v>
      </c>
      <c r="K29" s="301">
        <v>131167</v>
      </c>
    </row>
    <row r="30" spans="1:11" ht="24" customHeight="1">
      <c r="A30" s="1711" t="s">
        <v>341</v>
      </c>
      <c r="B30" s="1712"/>
      <c r="C30" s="338" t="s">
        <v>22</v>
      </c>
      <c r="D30" s="269">
        <v>-0.39487483288368702</v>
      </c>
      <c r="E30" s="270">
        <v>-0.4534553237004223</v>
      </c>
      <c r="F30" s="270">
        <v>-0.24648039802019828</v>
      </c>
      <c r="G30" s="270">
        <v>-0.53448701915297414</v>
      </c>
      <c r="H30" s="270">
        <v>-0.40563876766164808</v>
      </c>
      <c r="I30" s="271">
        <v>-0.4386363884451786</v>
      </c>
      <c r="J30" s="272">
        <v>-0.39484118855560291</v>
      </c>
      <c r="K30" s="302">
        <v>0.2</v>
      </c>
    </row>
    <row r="31" spans="1:11" ht="24" customHeight="1">
      <c r="A31" s="1713" t="s">
        <v>342</v>
      </c>
      <c r="B31" s="1693"/>
      <c r="C31" s="1714"/>
      <c r="D31" s="261">
        <v>508545</v>
      </c>
      <c r="E31" s="262">
        <v>522754</v>
      </c>
      <c r="F31" s="262">
        <v>989187</v>
      </c>
      <c r="G31" s="262">
        <v>400963</v>
      </c>
      <c r="H31" s="262">
        <v>481234</v>
      </c>
      <c r="I31" s="273">
        <v>907543</v>
      </c>
      <c r="J31" s="264">
        <v>3810226</v>
      </c>
      <c r="K31" s="300">
        <v>46706210</v>
      </c>
    </row>
    <row r="32" spans="1:11" ht="24" customHeight="1">
      <c r="A32" s="1713" t="s">
        <v>343</v>
      </c>
      <c r="B32" s="1693"/>
      <c r="C32" s="1714"/>
      <c r="D32" s="261">
        <v>522881</v>
      </c>
      <c r="E32" s="262">
        <v>540170</v>
      </c>
      <c r="F32" s="262">
        <v>1028266</v>
      </c>
      <c r="G32" s="262">
        <v>412583</v>
      </c>
      <c r="H32" s="262">
        <v>496712</v>
      </c>
      <c r="I32" s="273">
        <v>942547</v>
      </c>
      <c r="J32" s="264">
        <v>3943159</v>
      </c>
      <c r="K32" s="300">
        <v>48654717</v>
      </c>
    </row>
    <row r="33" spans="1:11" ht="24" customHeight="1" thickBot="1">
      <c r="A33" s="1704" t="s">
        <v>344</v>
      </c>
      <c r="B33" s="1705"/>
      <c r="C33" s="1706"/>
      <c r="D33" s="274">
        <v>472477</v>
      </c>
      <c r="E33" s="275">
        <v>478005</v>
      </c>
      <c r="F33" s="275">
        <v>676380</v>
      </c>
      <c r="G33" s="275">
        <v>380369</v>
      </c>
      <c r="H33" s="275">
        <v>425479</v>
      </c>
      <c r="I33" s="276">
        <v>699194</v>
      </c>
      <c r="J33" s="277">
        <v>3131904</v>
      </c>
      <c r="K33" s="303">
        <v>34045123</v>
      </c>
    </row>
    <row r="34" spans="1:11" ht="20.25" customHeight="1">
      <c r="A34" s="1715" t="s">
        <v>345</v>
      </c>
      <c r="B34" s="1715"/>
      <c r="C34" s="1715"/>
      <c r="D34" s="1715"/>
      <c r="E34" s="1715"/>
      <c r="F34" s="1715"/>
      <c r="G34" s="1715"/>
      <c r="H34" s="1715"/>
      <c r="I34" s="1715"/>
      <c r="J34" s="1715"/>
      <c r="K34" s="1715"/>
    </row>
    <row r="39" spans="1:11" ht="24" customHeight="1">
      <c r="A39" s="1716" t="s">
        <v>951</v>
      </c>
      <c r="B39" s="1717"/>
      <c r="C39" s="1718"/>
      <c r="D39" s="318">
        <v>995358</v>
      </c>
      <c r="E39" s="318">
        <v>1018175</v>
      </c>
      <c r="F39" s="318">
        <v>1704646</v>
      </c>
      <c r="G39" s="318">
        <v>792952</v>
      </c>
      <c r="H39" s="318">
        <v>922191</v>
      </c>
      <c r="I39" s="318">
        <v>1641741</v>
      </c>
      <c r="J39" s="318">
        <v>7075063</v>
      </c>
      <c r="K39" s="319">
        <v>82699840</v>
      </c>
    </row>
    <row r="40" spans="1:11" ht="24" customHeight="1">
      <c r="A40" s="1716" t="s">
        <v>885</v>
      </c>
      <c r="B40" s="1717"/>
      <c r="C40" s="1718"/>
      <c r="D40" s="320">
        <v>999304</v>
      </c>
      <c r="E40" s="320">
        <v>1022813</v>
      </c>
      <c r="F40" s="320">
        <v>1708858</v>
      </c>
      <c r="G40" s="320">
        <v>797213</v>
      </c>
      <c r="H40" s="320">
        <v>925947</v>
      </c>
      <c r="I40" s="320">
        <v>1648974</v>
      </c>
      <c r="J40" s="320">
        <v>7103109</v>
      </c>
      <c r="K40" s="321">
        <v>82568673</v>
      </c>
    </row>
    <row r="41" spans="1:11" ht="13.5">
      <c r="A41" s="1719" t="s">
        <v>339</v>
      </c>
      <c r="B41" s="1789"/>
      <c r="C41" s="1790" t="s">
        <v>147</v>
      </c>
      <c r="D41" s="322">
        <v>-3946</v>
      </c>
      <c r="E41" s="322">
        <v>-4638</v>
      </c>
      <c r="F41" s="322">
        <v>-4212</v>
      </c>
      <c r="G41" s="322">
        <v>-4261</v>
      </c>
      <c r="H41" s="322">
        <v>-3756</v>
      </c>
      <c r="I41" s="322">
        <v>-7233</v>
      </c>
      <c r="J41" s="322">
        <v>-28046</v>
      </c>
      <c r="K41" s="323">
        <v>131167</v>
      </c>
    </row>
    <row r="42" spans="1:11">
      <c r="A42" s="1720" t="s">
        <v>341</v>
      </c>
      <c r="B42" s="1720"/>
      <c r="C42" s="311" t="s">
        <v>22</v>
      </c>
      <c r="D42" s="324">
        <v>-0.39487483288368702</v>
      </c>
      <c r="E42" s="324">
        <v>-0.4534553237004223</v>
      </c>
      <c r="F42" s="324">
        <v>-0.24648039802019828</v>
      </c>
      <c r="G42" s="324">
        <v>-0.53448701915297414</v>
      </c>
      <c r="H42" s="324">
        <v>-0.40563876766164808</v>
      </c>
      <c r="I42" s="324">
        <v>-0.4386363884451786</v>
      </c>
      <c r="J42" s="324">
        <v>-0.39484118855560291</v>
      </c>
      <c r="K42" s="325">
        <v>0.2</v>
      </c>
    </row>
  </sheetData>
  <mergeCells count="46">
    <mergeCell ref="A34:K34"/>
    <mergeCell ref="A39:C39"/>
    <mergeCell ref="A40:C40"/>
    <mergeCell ref="A41:B41"/>
    <mergeCell ref="A42:B42"/>
    <mergeCell ref="A28:C28"/>
    <mergeCell ref="A29:B29"/>
    <mergeCell ref="A30:B30"/>
    <mergeCell ref="A31:C31"/>
    <mergeCell ref="A32:C32"/>
    <mergeCell ref="A33:C33"/>
    <mergeCell ref="A20:A24"/>
    <mergeCell ref="B20:B21"/>
    <mergeCell ref="B22:C22"/>
    <mergeCell ref="B23:C23"/>
    <mergeCell ref="B24:C24"/>
    <mergeCell ref="A25:A27"/>
    <mergeCell ref="B25:C25"/>
    <mergeCell ref="B26:C26"/>
    <mergeCell ref="B27:C27"/>
    <mergeCell ref="B12:C12"/>
    <mergeCell ref="A13:A15"/>
    <mergeCell ref="B13:C13"/>
    <mergeCell ref="B14:C14"/>
    <mergeCell ref="B15:C15"/>
    <mergeCell ref="A16:A19"/>
    <mergeCell ref="B16:C16"/>
    <mergeCell ref="B17:C17"/>
    <mergeCell ref="B18:C18"/>
    <mergeCell ref="B19:C19"/>
    <mergeCell ref="H4:H5"/>
    <mergeCell ref="I4:I5"/>
    <mergeCell ref="J4:J5"/>
    <mergeCell ref="K4:K5"/>
    <mergeCell ref="B5:C5"/>
    <mergeCell ref="A6:A12"/>
    <mergeCell ref="B6:C6"/>
    <mergeCell ref="B7:B8"/>
    <mergeCell ref="B9:C9"/>
    <mergeCell ref="B10:B11"/>
    <mergeCell ref="A4:A5"/>
    <mergeCell ref="B4:C4"/>
    <mergeCell ref="D4:D5"/>
    <mergeCell ref="E4:E5"/>
    <mergeCell ref="F4:F5"/>
    <mergeCell ref="G4:G5"/>
  </mergeCells>
  <phoneticPr fontId="7"/>
  <pageMargins left="0.78740157480314965" right="0.37" top="0.59055118110236227" bottom="0.59055118110236227"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D230-4D5E-4683-AB55-177D55B74A65}">
  <sheetPr>
    <tabColor rgb="FFFFFF00"/>
  </sheetPr>
  <dimension ref="A1:S59"/>
  <sheetViews>
    <sheetView zoomScaleNormal="100" workbookViewId="0"/>
  </sheetViews>
  <sheetFormatPr defaultColWidth="9" defaultRowHeight="13.5"/>
  <cols>
    <col min="1" max="1" width="8.625" style="25" customWidth="1"/>
    <col min="2" max="2" width="10" style="25" customWidth="1"/>
    <col min="3" max="3" width="5.625" style="25" customWidth="1"/>
    <col min="4" max="4" width="10" style="25" customWidth="1"/>
    <col min="5" max="5" width="5.625" style="25" customWidth="1"/>
    <col min="6" max="6" width="10" style="25" customWidth="1"/>
    <col min="7" max="7" width="5.625" style="25" customWidth="1"/>
    <col min="8" max="8" width="10" style="25" customWidth="1"/>
    <col min="9" max="9" width="5.625" style="25" customWidth="1"/>
    <col min="10" max="10" width="10" style="25" customWidth="1"/>
    <col min="11" max="11" width="5.625" style="25" customWidth="1"/>
    <col min="12" max="13" width="9" style="25"/>
    <col min="14" max="18" width="9.5" style="25" bestFit="1" customWidth="1"/>
    <col min="19" max="16384" width="9" style="25"/>
  </cols>
  <sheetData>
    <row r="1" spans="1:11" ht="18" customHeight="1">
      <c r="A1" s="24" t="s">
        <v>346</v>
      </c>
    </row>
    <row r="2" spans="1:11" ht="18" customHeight="1">
      <c r="A2" s="24"/>
    </row>
    <row r="3" spans="1:11" ht="18" customHeight="1">
      <c r="K3" s="26" t="s">
        <v>347</v>
      </c>
    </row>
    <row r="4" spans="1:11" ht="18" customHeight="1"/>
    <row r="5" spans="1:11" ht="18" customHeight="1"/>
    <row r="6" spans="1:11" ht="18" customHeight="1"/>
    <row r="7" spans="1:11" ht="18" customHeight="1"/>
    <row r="8" spans="1:11" ht="18" customHeight="1"/>
    <row r="9" spans="1:11" ht="18" customHeight="1"/>
    <row r="10" spans="1:11" ht="18" customHeight="1"/>
    <row r="11" spans="1:11" ht="18" customHeight="1"/>
    <row r="12" spans="1:11" ht="18" customHeight="1"/>
    <row r="13" spans="1:11" ht="18" customHeight="1"/>
    <row r="14" spans="1:11" ht="18" customHeight="1"/>
    <row r="15" spans="1:11" ht="18" customHeight="1"/>
    <row r="16" spans="1: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spans="1:19" ht="18" customHeight="1"/>
    <row r="34" spans="1:19" ht="18" customHeight="1" thickBot="1"/>
    <row r="35" spans="1:19" ht="18" customHeight="1">
      <c r="A35" s="27" t="s">
        <v>348</v>
      </c>
      <c r="B35" s="1721" t="s">
        <v>512</v>
      </c>
      <c r="C35" s="1722"/>
      <c r="D35" s="1721" t="s">
        <v>554</v>
      </c>
      <c r="E35" s="1722"/>
      <c r="F35" s="1721" t="s">
        <v>868</v>
      </c>
      <c r="G35" s="1722"/>
      <c r="H35" s="1725" t="s">
        <v>886</v>
      </c>
      <c r="I35" s="1725"/>
      <c r="J35" s="1721" t="s">
        <v>952</v>
      </c>
      <c r="K35" s="1727"/>
    </row>
    <row r="36" spans="1:19" ht="18" customHeight="1">
      <c r="A36" s="28"/>
      <c r="B36" s="1723"/>
      <c r="C36" s="1724"/>
      <c r="D36" s="1723"/>
      <c r="E36" s="1724"/>
      <c r="F36" s="1723"/>
      <c r="G36" s="1724"/>
      <c r="H36" s="1726"/>
      <c r="I36" s="1726"/>
      <c r="J36" s="1723"/>
      <c r="K36" s="1728"/>
      <c r="M36" s="29" t="s">
        <v>953</v>
      </c>
    </row>
    <row r="37" spans="1:19" ht="18" customHeight="1">
      <c r="A37" s="30" t="s">
        <v>349</v>
      </c>
      <c r="B37" s="336"/>
      <c r="C37" s="31" t="s">
        <v>350</v>
      </c>
      <c r="D37" s="336"/>
      <c r="E37" s="31" t="s">
        <v>350</v>
      </c>
      <c r="F37" s="336"/>
      <c r="G37" s="31" t="s">
        <v>350</v>
      </c>
      <c r="H37" s="336"/>
      <c r="I37" s="31" t="s">
        <v>350</v>
      </c>
      <c r="J37" s="336"/>
      <c r="K37" s="32" t="s">
        <v>350</v>
      </c>
      <c r="M37" s="1791" t="s">
        <v>348</v>
      </c>
      <c r="N37" s="1792" t="s">
        <v>512</v>
      </c>
      <c r="O37" s="1792" t="s">
        <v>554</v>
      </c>
      <c r="P37" s="1792" t="s">
        <v>868</v>
      </c>
      <c r="Q37" s="1792" t="s">
        <v>886</v>
      </c>
      <c r="R37" s="1792" t="s">
        <v>952</v>
      </c>
      <c r="S37" s="1793"/>
    </row>
    <row r="38" spans="1:19" ht="18" customHeight="1">
      <c r="A38" s="343" t="s">
        <v>351</v>
      </c>
      <c r="B38" s="33">
        <v>1003353</v>
      </c>
      <c r="C38" s="34">
        <v>100</v>
      </c>
      <c r="D38" s="33">
        <v>1001224</v>
      </c>
      <c r="E38" s="35">
        <f>D38/B38*100</f>
        <v>99.787811468147297</v>
      </c>
      <c r="F38" s="33">
        <v>1002819</v>
      </c>
      <c r="G38" s="35">
        <f>F38/B38*100</f>
        <v>99.946778451850946</v>
      </c>
      <c r="H38" s="33">
        <v>999304</v>
      </c>
      <c r="I38" s="35">
        <f>H38/B38*100</f>
        <v>99.59645309277991</v>
      </c>
      <c r="J38" s="33">
        <v>995358</v>
      </c>
      <c r="K38" s="36">
        <f>J38/B38*100</f>
        <v>99.203171765071716</v>
      </c>
      <c r="M38" s="1792" t="s">
        <v>351</v>
      </c>
      <c r="N38" s="33">
        <f>B38</f>
        <v>1003353</v>
      </c>
      <c r="O38" s="33">
        <f>D38</f>
        <v>1001224</v>
      </c>
      <c r="P38" s="33">
        <f t="shared" ref="P38:P43" si="0">F38</f>
        <v>1002819</v>
      </c>
      <c r="Q38" s="33">
        <f t="shared" ref="Q38:Q43" si="1">H38</f>
        <v>999304</v>
      </c>
      <c r="R38" s="33">
        <f t="shared" ref="R38:R43" si="2">J38</f>
        <v>995358</v>
      </c>
      <c r="S38" s="1793"/>
    </row>
    <row r="39" spans="1:19" ht="18" customHeight="1">
      <c r="A39" s="343" t="s">
        <v>352</v>
      </c>
      <c r="B39" s="33">
        <v>1030341</v>
      </c>
      <c r="C39" s="34">
        <v>100</v>
      </c>
      <c r="D39" s="33">
        <v>1027673</v>
      </c>
      <c r="E39" s="35">
        <f t="shared" ref="E39:E43" si="3">D39/B39*100</f>
        <v>99.741056601649362</v>
      </c>
      <c r="F39" s="33">
        <v>1027001</v>
      </c>
      <c r="G39" s="35">
        <f t="shared" ref="G39:G43" si="4">F39/B39*100</f>
        <v>99.675835475827895</v>
      </c>
      <c r="H39" s="33">
        <v>1022813</v>
      </c>
      <c r="I39" s="35">
        <f t="shared" ref="I39:I43" si="5">H39/B39*100</f>
        <v>99.269368102404925</v>
      </c>
      <c r="J39" s="33">
        <v>1018175</v>
      </c>
      <c r="K39" s="36">
        <f t="shared" ref="K39:K43" si="6">J39/B39*100</f>
        <v>98.819225867940801</v>
      </c>
      <c r="M39" s="1792" t="s">
        <v>352</v>
      </c>
      <c r="N39" s="33">
        <f t="shared" ref="N39:N43" si="7">B39</f>
        <v>1030341</v>
      </c>
      <c r="O39" s="33">
        <f t="shared" ref="O39:O43" si="8">D39</f>
        <v>1027673</v>
      </c>
      <c r="P39" s="33">
        <f t="shared" si="0"/>
        <v>1027001</v>
      </c>
      <c r="Q39" s="33">
        <f t="shared" si="1"/>
        <v>1022813</v>
      </c>
      <c r="R39" s="33">
        <f t="shared" si="2"/>
        <v>1018175</v>
      </c>
      <c r="S39" s="1793"/>
    </row>
    <row r="40" spans="1:19" ht="18" customHeight="1">
      <c r="A40" s="343" t="s">
        <v>353</v>
      </c>
      <c r="B40" s="33">
        <v>1706936</v>
      </c>
      <c r="C40" s="34">
        <v>100</v>
      </c>
      <c r="D40" s="33">
        <v>1706322</v>
      </c>
      <c r="E40" s="35">
        <f t="shared" si="3"/>
        <v>99.964029114155423</v>
      </c>
      <c r="F40" s="33">
        <v>1709849</v>
      </c>
      <c r="G40" s="304">
        <f t="shared" si="4"/>
        <v>100.17065666199554</v>
      </c>
      <c r="H40" s="33">
        <v>1708858</v>
      </c>
      <c r="I40" s="304">
        <f t="shared" si="5"/>
        <v>100.11259941790436</v>
      </c>
      <c r="J40" s="33">
        <v>1704646</v>
      </c>
      <c r="K40" s="305">
        <f t="shared" si="6"/>
        <v>99.865841484390756</v>
      </c>
      <c r="M40" s="1792" t="s">
        <v>353</v>
      </c>
      <c r="N40" s="33">
        <f t="shared" si="7"/>
        <v>1706936</v>
      </c>
      <c r="O40" s="33">
        <f t="shared" si="8"/>
        <v>1706322</v>
      </c>
      <c r="P40" s="33">
        <f t="shared" si="0"/>
        <v>1709849</v>
      </c>
      <c r="Q40" s="33">
        <f t="shared" si="1"/>
        <v>1708858</v>
      </c>
      <c r="R40" s="33">
        <f t="shared" si="2"/>
        <v>1704646</v>
      </c>
      <c r="S40" s="1793"/>
    </row>
    <row r="41" spans="1:19" ht="18" customHeight="1">
      <c r="A41" s="343" t="s">
        <v>354</v>
      </c>
      <c r="B41" s="33">
        <v>806363</v>
      </c>
      <c r="C41" s="34">
        <v>100</v>
      </c>
      <c r="D41" s="33">
        <v>803061</v>
      </c>
      <c r="E41" s="35">
        <f t="shared" si="3"/>
        <v>99.590507004909696</v>
      </c>
      <c r="F41" s="33">
        <v>801374</v>
      </c>
      <c r="G41" s="35">
        <f t="shared" si="4"/>
        <v>99.381296016806331</v>
      </c>
      <c r="H41" s="33">
        <v>797213</v>
      </c>
      <c r="I41" s="35">
        <f t="shared" si="5"/>
        <v>98.865275316451772</v>
      </c>
      <c r="J41" s="33">
        <v>792952</v>
      </c>
      <c r="K41" s="36">
        <f t="shared" si="6"/>
        <v>98.336853253435493</v>
      </c>
      <c r="M41" s="1792" t="s">
        <v>354</v>
      </c>
      <c r="N41" s="33">
        <f t="shared" si="7"/>
        <v>806363</v>
      </c>
      <c r="O41" s="33">
        <f t="shared" si="8"/>
        <v>803061</v>
      </c>
      <c r="P41" s="33">
        <f t="shared" si="0"/>
        <v>801374</v>
      </c>
      <c r="Q41" s="33">
        <f t="shared" si="1"/>
        <v>797213</v>
      </c>
      <c r="R41" s="33">
        <f t="shared" si="2"/>
        <v>792952</v>
      </c>
      <c r="S41" s="1793"/>
    </row>
    <row r="42" spans="1:19" ht="18" customHeight="1">
      <c r="A42" s="343" t="s">
        <v>355</v>
      </c>
      <c r="B42" s="33">
        <v>931496</v>
      </c>
      <c r="C42" s="34">
        <v>100</v>
      </c>
      <c r="D42" s="33">
        <v>928911</v>
      </c>
      <c r="E42" s="35">
        <f t="shared" si="3"/>
        <v>99.722489414876719</v>
      </c>
      <c r="F42" s="33">
        <v>929363</v>
      </c>
      <c r="G42" s="35">
        <f t="shared" si="4"/>
        <v>99.771013509451464</v>
      </c>
      <c r="H42" s="33">
        <v>925947</v>
      </c>
      <c r="I42" s="35">
        <f t="shared" si="5"/>
        <v>99.404291591160884</v>
      </c>
      <c r="J42" s="33">
        <v>922191</v>
      </c>
      <c r="K42" s="36">
        <f t="shared" si="6"/>
        <v>99.001069247747708</v>
      </c>
      <c r="M42" s="1792" t="s">
        <v>355</v>
      </c>
      <c r="N42" s="33">
        <f t="shared" si="7"/>
        <v>931496</v>
      </c>
      <c r="O42" s="33">
        <f t="shared" si="8"/>
        <v>928911</v>
      </c>
      <c r="P42" s="33">
        <f t="shared" si="0"/>
        <v>929363</v>
      </c>
      <c r="Q42" s="33">
        <f t="shared" si="1"/>
        <v>925947</v>
      </c>
      <c r="R42" s="33">
        <f t="shared" si="2"/>
        <v>922191</v>
      </c>
      <c r="S42" s="1793"/>
    </row>
    <row r="43" spans="1:19" ht="18" customHeight="1" thickBot="1">
      <c r="A43" s="344" t="s">
        <v>356</v>
      </c>
      <c r="B43" s="37">
        <v>1656294</v>
      </c>
      <c r="C43" s="38">
        <v>100</v>
      </c>
      <c r="D43" s="37">
        <v>1653472</v>
      </c>
      <c r="E43" s="39">
        <f t="shared" si="3"/>
        <v>99.82961962067121</v>
      </c>
      <c r="F43" s="37">
        <v>1652912</v>
      </c>
      <c r="G43" s="39">
        <f t="shared" si="4"/>
        <v>99.795809198125454</v>
      </c>
      <c r="H43" s="37">
        <v>1648974</v>
      </c>
      <c r="I43" s="39">
        <f t="shared" si="5"/>
        <v>99.558049476723326</v>
      </c>
      <c r="J43" s="37">
        <v>1641741</v>
      </c>
      <c r="K43" s="40">
        <f t="shared" si="6"/>
        <v>99.121351644092172</v>
      </c>
      <c r="M43" s="1792" t="s">
        <v>356</v>
      </c>
      <c r="N43" s="33">
        <f t="shared" si="7"/>
        <v>1656294</v>
      </c>
      <c r="O43" s="33">
        <f t="shared" si="8"/>
        <v>1653472</v>
      </c>
      <c r="P43" s="33">
        <f t="shared" si="0"/>
        <v>1652912</v>
      </c>
      <c r="Q43" s="33">
        <f t="shared" si="1"/>
        <v>1648974</v>
      </c>
      <c r="R43" s="33">
        <f t="shared" si="2"/>
        <v>1641741</v>
      </c>
      <c r="S43" s="1793"/>
    </row>
    <row r="44" spans="1:19" ht="18" customHeight="1">
      <c r="A44" s="340"/>
      <c r="B44" s="41"/>
      <c r="C44" s="340"/>
      <c r="D44" s="41"/>
      <c r="E44" s="42"/>
      <c r="F44" s="41"/>
      <c r="G44" s="42"/>
      <c r="H44" s="41"/>
      <c r="I44" s="42"/>
      <c r="J44" s="41"/>
      <c r="K44" s="43"/>
    </row>
    <row r="45" spans="1:19" ht="18" customHeight="1">
      <c r="A45" s="340"/>
      <c r="B45" s="41"/>
      <c r="C45" s="340"/>
      <c r="D45" s="41"/>
      <c r="E45" s="42"/>
      <c r="F45" s="41"/>
      <c r="G45" s="42"/>
      <c r="H45" s="41"/>
      <c r="I45" s="42"/>
      <c r="J45" s="41"/>
      <c r="K45" s="43"/>
    </row>
    <row r="46" spans="1:19" ht="18" customHeight="1"/>
    <row r="47" spans="1:19" ht="18" customHeight="1"/>
    <row r="48" spans="1:19" ht="18" customHeight="1"/>
    <row r="49" spans="1:7" ht="18" customHeight="1"/>
    <row r="50" spans="1:7" ht="18" customHeight="1"/>
    <row r="51" spans="1:7" ht="18" customHeight="1"/>
    <row r="52" spans="1:7" ht="18" customHeight="1"/>
    <row r="54" spans="1:7">
      <c r="B54" s="29"/>
      <c r="C54" s="29"/>
      <c r="D54" s="29"/>
      <c r="E54" s="29"/>
      <c r="F54" s="29"/>
      <c r="G54" s="29"/>
    </row>
    <row r="55" spans="1:7">
      <c r="A55" s="29"/>
      <c r="B55" s="29"/>
      <c r="C55" s="29"/>
      <c r="D55" s="29"/>
    </row>
    <row r="56" spans="1:7">
      <c r="A56" s="29"/>
      <c r="B56" s="29"/>
      <c r="C56" s="29"/>
      <c r="D56" s="29"/>
    </row>
    <row r="57" spans="1:7">
      <c r="A57" s="29"/>
      <c r="B57" s="29"/>
      <c r="C57" s="29"/>
      <c r="D57" s="29"/>
    </row>
    <row r="58" spans="1:7">
      <c r="A58" s="29"/>
    </row>
    <row r="59" spans="1:7">
      <c r="A59" s="29"/>
    </row>
  </sheetData>
  <mergeCells count="5">
    <mergeCell ref="B35:C36"/>
    <mergeCell ref="D35:E36"/>
    <mergeCell ref="F35:G36"/>
    <mergeCell ref="H35:I36"/>
    <mergeCell ref="J35:K36"/>
  </mergeCells>
  <phoneticPr fontId="7"/>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A067-6246-4067-AF9A-E1D4F8D307DB}">
  <sheetPr>
    <tabColor rgb="FFFFFF00"/>
  </sheetPr>
  <dimension ref="A1:I33"/>
  <sheetViews>
    <sheetView zoomScale="115" zoomScaleNormal="115" workbookViewId="0"/>
  </sheetViews>
  <sheetFormatPr defaultColWidth="9" defaultRowHeight="12"/>
  <cols>
    <col min="1" max="1" width="2.625" style="45" customWidth="1"/>
    <col min="2" max="2" width="7.625" style="45" customWidth="1"/>
    <col min="3" max="3" width="7" style="45" customWidth="1"/>
    <col min="4" max="9" width="11.625" style="45" customWidth="1"/>
    <col min="10" max="16384" width="9" style="45"/>
  </cols>
  <sheetData>
    <row r="1" spans="1:9" ht="24" customHeight="1">
      <c r="A1" s="44" t="s">
        <v>357</v>
      </c>
      <c r="B1" s="24"/>
    </row>
    <row r="2" spans="1:9" ht="24" customHeight="1" thickBot="1">
      <c r="I2" s="26" t="s">
        <v>347</v>
      </c>
    </row>
    <row r="3" spans="1:9" ht="27" customHeight="1">
      <c r="A3" s="1757" t="s">
        <v>310</v>
      </c>
      <c r="B3" s="1758" t="s">
        <v>358</v>
      </c>
      <c r="C3" s="1759"/>
      <c r="D3" s="1760" t="s">
        <v>512</v>
      </c>
      <c r="E3" s="1762" t="s">
        <v>554</v>
      </c>
      <c r="F3" s="1762" t="s">
        <v>868</v>
      </c>
      <c r="G3" s="1749" t="s">
        <v>886</v>
      </c>
      <c r="H3" s="1751" t="s">
        <v>952</v>
      </c>
      <c r="I3" s="1753" t="s">
        <v>954</v>
      </c>
    </row>
    <row r="4" spans="1:9" ht="27" customHeight="1">
      <c r="A4" s="1736"/>
      <c r="B4" s="1755" t="s">
        <v>314</v>
      </c>
      <c r="C4" s="1756"/>
      <c r="D4" s="1761"/>
      <c r="E4" s="1763"/>
      <c r="F4" s="1763"/>
      <c r="G4" s="1750"/>
      <c r="H4" s="1752"/>
      <c r="I4" s="1754"/>
    </row>
    <row r="5" spans="1:9" ht="27" customHeight="1">
      <c r="A5" s="1736" t="s">
        <v>315</v>
      </c>
      <c r="B5" s="1737" t="s">
        <v>359</v>
      </c>
      <c r="C5" s="1745"/>
      <c r="D5" s="46">
        <v>228509</v>
      </c>
      <c r="E5" s="46">
        <v>227366</v>
      </c>
      <c r="F5" s="46">
        <v>225324</v>
      </c>
      <c r="G5" s="58">
        <v>222773</v>
      </c>
      <c r="H5" s="1794">
        <v>219896</v>
      </c>
      <c r="I5" s="47">
        <f>H5/D5*100</f>
        <v>96.23078303261579</v>
      </c>
    </row>
    <row r="6" spans="1:9" ht="27" customHeight="1">
      <c r="A6" s="1736"/>
      <c r="B6" s="1738" t="s">
        <v>360</v>
      </c>
      <c r="C6" s="342" t="s">
        <v>318</v>
      </c>
      <c r="D6" s="48">
        <v>307770</v>
      </c>
      <c r="E6" s="48">
        <v>305574</v>
      </c>
      <c r="F6" s="48">
        <v>304096</v>
      </c>
      <c r="G6" s="62">
        <v>300997</v>
      </c>
      <c r="H6" s="1795">
        <v>295908</v>
      </c>
      <c r="I6" s="49">
        <f>H6/D6*100</f>
        <v>96.145823179647138</v>
      </c>
    </row>
    <row r="7" spans="1:9" ht="27" customHeight="1">
      <c r="A7" s="1736"/>
      <c r="B7" s="1738"/>
      <c r="C7" s="342" t="s">
        <v>319</v>
      </c>
      <c r="D7" s="48">
        <v>50</v>
      </c>
      <c r="E7" s="48">
        <v>52</v>
      </c>
      <c r="F7" s="48">
        <v>52</v>
      </c>
      <c r="G7" s="62">
        <v>52</v>
      </c>
      <c r="H7" s="1795">
        <v>51</v>
      </c>
      <c r="I7" s="49">
        <f t="shared" ref="I7:I24" si="0">H7/D7*100</f>
        <v>102</v>
      </c>
    </row>
    <row r="8" spans="1:9" ht="27" customHeight="1">
      <c r="A8" s="1736"/>
      <c r="B8" s="1738" t="s">
        <v>320</v>
      </c>
      <c r="C8" s="1739"/>
      <c r="D8" s="48">
        <v>8607</v>
      </c>
      <c r="E8" s="48">
        <v>8984</v>
      </c>
      <c r="F8" s="48">
        <v>9074</v>
      </c>
      <c r="G8" s="62">
        <v>9247</v>
      </c>
      <c r="H8" s="1795">
        <v>9523</v>
      </c>
      <c r="I8" s="49">
        <f t="shared" si="0"/>
        <v>110.64250029046126</v>
      </c>
    </row>
    <row r="9" spans="1:9" ht="27" customHeight="1">
      <c r="A9" s="1736"/>
      <c r="B9" s="1740" t="s">
        <v>322</v>
      </c>
      <c r="C9" s="1741"/>
      <c r="D9" s="50">
        <v>544936</v>
      </c>
      <c r="E9" s="50">
        <v>541976</v>
      </c>
      <c r="F9" s="50">
        <v>538546</v>
      </c>
      <c r="G9" s="68">
        <v>533069</v>
      </c>
      <c r="H9" s="1796">
        <v>525378</v>
      </c>
      <c r="I9" s="51">
        <f t="shared" si="0"/>
        <v>96.41095468091666</v>
      </c>
    </row>
    <row r="10" spans="1:9" ht="27" customHeight="1">
      <c r="A10" s="1736" t="s">
        <v>361</v>
      </c>
      <c r="B10" s="1737" t="s">
        <v>362</v>
      </c>
      <c r="C10" s="1745"/>
      <c r="D10" s="46">
        <v>9152</v>
      </c>
      <c r="E10" s="46">
        <v>8888</v>
      </c>
      <c r="F10" s="46">
        <v>8714</v>
      </c>
      <c r="G10" s="46">
        <v>8553</v>
      </c>
      <c r="H10" s="46">
        <v>8311</v>
      </c>
      <c r="I10" s="47">
        <f>H10/D10*100</f>
        <v>90.810751748251747</v>
      </c>
    </row>
    <row r="11" spans="1:9" ht="27" customHeight="1">
      <c r="A11" s="1736"/>
      <c r="B11" s="1738" t="s">
        <v>363</v>
      </c>
      <c r="C11" s="1739"/>
      <c r="D11" s="48">
        <v>12171</v>
      </c>
      <c r="E11" s="48">
        <v>11786</v>
      </c>
      <c r="F11" s="48">
        <v>11445</v>
      </c>
      <c r="G11" s="48">
        <v>11158</v>
      </c>
      <c r="H11" s="48">
        <v>10950</v>
      </c>
      <c r="I11" s="49">
        <f t="shared" si="0"/>
        <v>89.967956618190783</v>
      </c>
    </row>
    <row r="12" spans="1:9" ht="27" customHeight="1">
      <c r="A12" s="1736"/>
      <c r="B12" s="1740" t="s">
        <v>325</v>
      </c>
      <c r="C12" s="1741"/>
      <c r="D12" s="50">
        <v>21323</v>
      </c>
      <c r="E12" s="50">
        <v>20674</v>
      </c>
      <c r="F12" s="50">
        <v>20159</v>
      </c>
      <c r="G12" s="50">
        <v>19711</v>
      </c>
      <c r="H12" s="50">
        <v>19261</v>
      </c>
      <c r="I12" s="51">
        <f t="shared" si="0"/>
        <v>90.329690944051023</v>
      </c>
    </row>
    <row r="13" spans="1:9" ht="27" customHeight="1">
      <c r="A13" s="1736" t="s">
        <v>326</v>
      </c>
      <c r="B13" s="1737" t="s">
        <v>364</v>
      </c>
      <c r="C13" s="1745"/>
      <c r="D13" s="46">
        <v>1487922</v>
      </c>
      <c r="E13" s="46">
        <v>1509753</v>
      </c>
      <c r="F13" s="46">
        <v>1530916</v>
      </c>
      <c r="G13" s="46">
        <v>1557534</v>
      </c>
      <c r="H13" s="46">
        <v>1581832</v>
      </c>
      <c r="I13" s="47">
        <f t="shared" si="0"/>
        <v>106.31148675804243</v>
      </c>
    </row>
    <row r="14" spans="1:9" ht="27" customHeight="1">
      <c r="A14" s="1736"/>
      <c r="B14" s="1738" t="s">
        <v>365</v>
      </c>
      <c r="C14" s="1739"/>
      <c r="D14" s="48">
        <v>1691119</v>
      </c>
      <c r="E14" s="48">
        <v>1650461</v>
      </c>
      <c r="F14" s="48">
        <v>1612294</v>
      </c>
      <c r="G14" s="48">
        <v>1566664</v>
      </c>
      <c r="H14" s="48">
        <v>1520026</v>
      </c>
      <c r="I14" s="49">
        <f t="shared" si="0"/>
        <v>89.882852714681817</v>
      </c>
    </row>
    <row r="15" spans="1:9" ht="27" customHeight="1">
      <c r="A15" s="1736"/>
      <c r="B15" s="1740" t="s">
        <v>328</v>
      </c>
      <c r="C15" s="1741"/>
      <c r="D15" s="50">
        <v>3179041</v>
      </c>
      <c r="E15" s="50">
        <v>3160214</v>
      </c>
      <c r="F15" s="50">
        <v>3143210</v>
      </c>
      <c r="G15" s="50">
        <v>3124198</v>
      </c>
      <c r="H15" s="50">
        <v>3101858</v>
      </c>
      <c r="I15" s="51">
        <f t="shared" si="0"/>
        <v>97.5721294566506</v>
      </c>
    </row>
    <row r="16" spans="1:9" ht="27" customHeight="1">
      <c r="A16" s="1742" t="s">
        <v>366</v>
      </c>
      <c r="B16" s="1737" t="s">
        <v>367</v>
      </c>
      <c r="C16" s="1745"/>
      <c r="D16" s="46">
        <v>105517</v>
      </c>
      <c r="E16" s="46">
        <v>105512</v>
      </c>
      <c r="F16" s="46">
        <v>105618</v>
      </c>
      <c r="G16" s="46">
        <v>105483</v>
      </c>
      <c r="H16" s="46">
        <v>105268</v>
      </c>
      <c r="I16" s="47">
        <f t="shared" si="0"/>
        <v>99.764019068017475</v>
      </c>
    </row>
    <row r="17" spans="1:9" ht="27" customHeight="1">
      <c r="A17" s="1743"/>
      <c r="B17" s="1738" t="s">
        <v>368</v>
      </c>
      <c r="C17" s="1739"/>
      <c r="D17" s="48">
        <v>13244</v>
      </c>
      <c r="E17" s="48">
        <v>13255</v>
      </c>
      <c r="F17" s="48">
        <v>13287</v>
      </c>
      <c r="G17" s="48">
        <v>13282</v>
      </c>
      <c r="H17" s="48">
        <v>13277</v>
      </c>
      <c r="I17" s="49">
        <f t="shared" si="0"/>
        <v>100.24916943521596</v>
      </c>
    </row>
    <row r="18" spans="1:9" ht="27" customHeight="1">
      <c r="A18" s="1744"/>
      <c r="B18" s="1740" t="s">
        <v>333</v>
      </c>
      <c r="C18" s="1741"/>
      <c r="D18" s="50">
        <v>118761</v>
      </c>
      <c r="E18" s="50">
        <v>118767</v>
      </c>
      <c r="F18" s="50">
        <v>118905</v>
      </c>
      <c r="G18" s="50">
        <v>118765</v>
      </c>
      <c r="H18" s="50">
        <v>118545</v>
      </c>
      <c r="I18" s="51">
        <f t="shared" si="0"/>
        <v>99.818122110793951</v>
      </c>
    </row>
    <row r="19" spans="1:9" ht="27" customHeight="1">
      <c r="A19" s="1746" t="s">
        <v>369</v>
      </c>
      <c r="B19" s="1747"/>
      <c r="C19" s="1748"/>
      <c r="D19" s="52">
        <v>43104</v>
      </c>
      <c r="E19" s="52">
        <v>43637</v>
      </c>
      <c r="F19" s="52">
        <v>44467</v>
      </c>
      <c r="G19" s="52">
        <v>45129</v>
      </c>
      <c r="H19" s="52">
        <v>45184</v>
      </c>
      <c r="I19" s="53">
        <f t="shared" si="0"/>
        <v>104.82553823311062</v>
      </c>
    </row>
    <row r="20" spans="1:9" ht="27" customHeight="1">
      <c r="A20" s="1729" t="s">
        <v>370</v>
      </c>
      <c r="B20" s="1730"/>
      <c r="C20" s="1731"/>
      <c r="D20" s="54">
        <v>122289</v>
      </c>
      <c r="E20" s="55">
        <v>125737</v>
      </c>
      <c r="F20" s="55">
        <v>129379</v>
      </c>
      <c r="G20" s="55">
        <v>131690</v>
      </c>
      <c r="H20" s="56">
        <v>132933</v>
      </c>
      <c r="I20" s="53">
        <f t="shared" si="0"/>
        <v>108.7039717390771</v>
      </c>
    </row>
    <row r="21" spans="1:9" ht="27" customHeight="1">
      <c r="A21" s="1736" t="s">
        <v>344</v>
      </c>
      <c r="B21" s="1737" t="s">
        <v>371</v>
      </c>
      <c r="C21" s="341" t="s">
        <v>372</v>
      </c>
      <c r="D21" s="57">
        <v>885614</v>
      </c>
      <c r="E21" s="58">
        <v>883129</v>
      </c>
      <c r="F21" s="58">
        <v>886883</v>
      </c>
      <c r="G21" s="58">
        <v>882732</v>
      </c>
      <c r="H21" s="59">
        <v>878725</v>
      </c>
      <c r="I21" s="60">
        <f t="shared" si="0"/>
        <v>99.222121601510366</v>
      </c>
    </row>
    <row r="22" spans="1:9" ht="27" customHeight="1">
      <c r="A22" s="1736"/>
      <c r="B22" s="1738"/>
      <c r="C22" s="342" t="s">
        <v>373</v>
      </c>
      <c r="D22" s="61">
        <v>2101198</v>
      </c>
      <c r="E22" s="62">
        <v>2104940</v>
      </c>
      <c r="F22" s="62">
        <v>2117881</v>
      </c>
      <c r="G22" s="62">
        <v>2122148</v>
      </c>
      <c r="H22" s="63">
        <v>2126811</v>
      </c>
      <c r="I22" s="64">
        <f t="shared" si="0"/>
        <v>101.2189712725788</v>
      </c>
    </row>
    <row r="23" spans="1:9" ht="27" customHeight="1">
      <c r="A23" s="1736"/>
      <c r="B23" s="1738" t="s">
        <v>374</v>
      </c>
      <c r="C23" s="1739"/>
      <c r="D23" s="65">
        <v>49</v>
      </c>
      <c r="E23" s="66">
        <v>49</v>
      </c>
      <c r="F23" s="66">
        <v>49</v>
      </c>
      <c r="G23" s="66">
        <v>48</v>
      </c>
      <c r="H23" s="67">
        <v>48</v>
      </c>
      <c r="I23" s="64">
        <f t="shared" si="0"/>
        <v>97.959183673469383</v>
      </c>
    </row>
    <row r="24" spans="1:9" ht="27" customHeight="1">
      <c r="A24" s="1736"/>
      <c r="B24" s="1738" t="s">
        <v>375</v>
      </c>
      <c r="C24" s="1739"/>
      <c r="D24" s="61">
        <v>118468</v>
      </c>
      <c r="E24" s="62">
        <v>121540</v>
      </c>
      <c r="F24" s="62">
        <v>123839</v>
      </c>
      <c r="G24" s="62">
        <v>125619</v>
      </c>
      <c r="H24" s="63">
        <v>126320</v>
      </c>
      <c r="I24" s="64">
        <f t="shared" si="0"/>
        <v>106.6279501637573</v>
      </c>
    </row>
    <row r="25" spans="1:9" ht="27" customHeight="1">
      <c r="A25" s="1736"/>
      <c r="B25" s="1740" t="s">
        <v>376</v>
      </c>
      <c r="C25" s="1741"/>
      <c r="D25" s="68">
        <v>3105329</v>
      </c>
      <c r="E25" s="69">
        <v>3109658</v>
      </c>
      <c r="F25" s="68">
        <v>3128652</v>
      </c>
      <c r="G25" s="68">
        <v>3130547</v>
      </c>
      <c r="H25" s="70">
        <v>3131904</v>
      </c>
      <c r="I25" s="71">
        <f>H25/D25*100</f>
        <v>100.85578693916169</v>
      </c>
    </row>
    <row r="26" spans="1:9" ht="27" customHeight="1">
      <c r="A26" s="1729" t="s">
        <v>338</v>
      </c>
      <c r="B26" s="1730"/>
      <c r="C26" s="1731"/>
      <c r="D26" s="55">
        <v>7134783</v>
      </c>
      <c r="E26" s="54">
        <v>7120663</v>
      </c>
      <c r="F26" s="55">
        <v>7123318</v>
      </c>
      <c r="G26" s="55">
        <v>7103109</v>
      </c>
      <c r="H26" s="56">
        <v>7075063</v>
      </c>
      <c r="I26" s="53">
        <f>H26/D26*100</f>
        <v>99.16297384237194</v>
      </c>
    </row>
    <row r="27" spans="1:9" ht="27" customHeight="1" thickBot="1">
      <c r="A27" s="1732" t="s">
        <v>377</v>
      </c>
      <c r="B27" s="1733"/>
      <c r="C27" s="1734"/>
      <c r="D27" s="72">
        <v>100.06927220287</v>
      </c>
      <c r="E27" s="73">
        <f>E26/D26*100</f>
        <v>99.802096293608372</v>
      </c>
      <c r="F27" s="72">
        <f>F26/E26*100</f>
        <v>100.0372858538594</v>
      </c>
      <c r="G27" s="72">
        <f>G26/F26*100</f>
        <v>99.716297938685315</v>
      </c>
      <c r="H27" s="74">
        <f>H26/G26*100</f>
        <v>99.605158811444397</v>
      </c>
      <c r="I27" s="75"/>
    </row>
    <row r="28" spans="1:9" ht="27" customHeight="1">
      <c r="A28" s="1735" t="s">
        <v>378</v>
      </c>
      <c r="B28" s="1735"/>
      <c r="C28" s="1735"/>
      <c r="D28" s="1735"/>
      <c r="E28" s="1735"/>
      <c r="F28" s="1735"/>
      <c r="G28" s="1735"/>
      <c r="H28" s="1735"/>
      <c r="I28" s="1735"/>
    </row>
    <row r="33" spans="4:9">
      <c r="D33" s="76"/>
      <c r="E33" s="76"/>
      <c r="F33" s="76"/>
      <c r="G33" s="76"/>
      <c r="H33" s="76"/>
      <c r="I33" s="76"/>
    </row>
  </sheetData>
  <mergeCells count="36">
    <mergeCell ref="A27:C27"/>
    <mergeCell ref="A28:I28"/>
    <mergeCell ref="A21:A25"/>
    <mergeCell ref="B21:B22"/>
    <mergeCell ref="B23:C23"/>
    <mergeCell ref="B24:C24"/>
    <mergeCell ref="B25:C25"/>
    <mergeCell ref="A26:C26"/>
    <mergeCell ref="A16:A18"/>
    <mergeCell ref="B16:C16"/>
    <mergeCell ref="B17:C17"/>
    <mergeCell ref="B18:C18"/>
    <mergeCell ref="A19:C19"/>
    <mergeCell ref="A20:C20"/>
    <mergeCell ref="A10:A12"/>
    <mergeCell ref="B10:C10"/>
    <mergeCell ref="B11:C11"/>
    <mergeCell ref="B12:C12"/>
    <mergeCell ref="A13:A15"/>
    <mergeCell ref="B13:C13"/>
    <mergeCell ref="B14:C14"/>
    <mergeCell ref="B15:C15"/>
    <mergeCell ref="H3:H4"/>
    <mergeCell ref="I3:I4"/>
    <mergeCell ref="B4:C4"/>
    <mergeCell ref="A5:A9"/>
    <mergeCell ref="B5:C5"/>
    <mergeCell ref="B6:B7"/>
    <mergeCell ref="B8:C8"/>
    <mergeCell ref="B9:C9"/>
    <mergeCell ref="A3:A4"/>
    <mergeCell ref="B3:C3"/>
    <mergeCell ref="D3:D4"/>
    <mergeCell ref="E3:E4"/>
    <mergeCell ref="F3:F4"/>
    <mergeCell ref="G3:G4"/>
  </mergeCells>
  <phoneticPr fontId="7"/>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8637-B9AB-4F92-8503-454AD3A41B85}">
  <sheetPr>
    <tabColor rgb="FF00FFFF"/>
    <pageSetUpPr fitToPage="1"/>
  </sheetPr>
  <dimension ref="A1:L40"/>
  <sheetViews>
    <sheetView view="pageBreakPreview" zoomScaleNormal="100" zoomScaleSheetLayoutView="100" workbookViewId="0">
      <pane xSplit="1" ySplit="4" topLeftCell="C5" activePane="bottomRight" state="frozen"/>
      <selection pane="topRight"/>
      <selection pane="bottomLeft"/>
      <selection pane="bottomRight" activeCell="Q13" sqref="Q13"/>
    </sheetView>
  </sheetViews>
  <sheetFormatPr defaultRowHeight="13.5"/>
  <cols>
    <col min="1" max="1" width="13.625" style="347" customWidth="1"/>
    <col min="2" max="2" width="14.875" style="347" hidden="1" customWidth="1"/>
    <col min="3" max="3" width="13" style="347" customWidth="1"/>
    <col min="4" max="4" width="2.375" style="347" customWidth="1"/>
    <col min="5" max="5" width="12.875" style="347" customWidth="1"/>
    <col min="6" max="6" width="2.375" style="347" customWidth="1"/>
    <col min="7" max="7" width="12.875" style="347" customWidth="1"/>
    <col min="8" max="8" width="2.375" style="347" customWidth="1"/>
    <col min="9" max="9" width="12.875" style="347" customWidth="1"/>
    <col min="10" max="10" width="2.375" style="347" customWidth="1"/>
    <col min="11" max="11" width="12.875" style="347" customWidth="1"/>
    <col min="12" max="12" width="2.375" style="347" customWidth="1"/>
    <col min="13" max="256" width="9" style="347"/>
    <col min="257" max="257" width="13.625" style="347" customWidth="1"/>
    <col min="258" max="258" width="0" style="347" hidden="1" customWidth="1"/>
    <col min="259" max="259" width="13" style="347" customWidth="1"/>
    <col min="260" max="260" width="2.375" style="347" customWidth="1"/>
    <col min="261" max="261" width="12.875" style="347" customWidth="1"/>
    <col min="262" max="262" width="2.375" style="347" customWidth="1"/>
    <col min="263" max="263" width="12.875" style="347" customWidth="1"/>
    <col min="264" max="264" width="2.375" style="347" customWidth="1"/>
    <col min="265" max="265" width="12.875" style="347" customWidth="1"/>
    <col min="266" max="266" width="2.375" style="347" customWidth="1"/>
    <col min="267" max="267" width="12.875" style="347" customWidth="1"/>
    <col min="268" max="268" width="2.375" style="347" customWidth="1"/>
    <col min="269" max="512" width="9" style="347"/>
    <col min="513" max="513" width="13.625" style="347" customWidth="1"/>
    <col min="514" max="514" width="0" style="347" hidden="1" customWidth="1"/>
    <col min="515" max="515" width="13" style="347" customWidth="1"/>
    <col min="516" max="516" width="2.375" style="347" customWidth="1"/>
    <col min="517" max="517" width="12.875" style="347" customWidth="1"/>
    <col min="518" max="518" width="2.375" style="347" customWidth="1"/>
    <col min="519" max="519" width="12.875" style="347" customWidth="1"/>
    <col min="520" max="520" width="2.375" style="347" customWidth="1"/>
    <col min="521" max="521" width="12.875" style="347" customWidth="1"/>
    <col min="522" max="522" width="2.375" style="347" customWidth="1"/>
    <col min="523" max="523" width="12.875" style="347" customWidth="1"/>
    <col min="524" max="524" width="2.375" style="347" customWidth="1"/>
    <col min="525" max="768" width="9" style="347"/>
    <col min="769" max="769" width="13.625" style="347" customWidth="1"/>
    <col min="770" max="770" width="0" style="347" hidden="1" customWidth="1"/>
    <col min="771" max="771" width="13" style="347" customWidth="1"/>
    <col min="772" max="772" width="2.375" style="347" customWidth="1"/>
    <col min="773" max="773" width="12.875" style="347" customWidth="1"/>
    <col min="774" max="774" width="2.375" style="347" customWidth="1"/>
    <col min="775" max="775" width="12.875" style="347" customWidth="1"/>
    <col min="776" max="776" width="2.375" style="347" customWidth="1"/>
    <col min="777" max="777" width="12.875" style="347" customWidth="1"/>
    <col min="778" max="778" width="2.375" style="347" customWidth="1"/>
    <col min="779" max="779" width="12.875" style="347" customWidth="1"/>
    <col min="780" max="780" width="2.375" style="347" customWidth="1"/>
    <col min="781" max="1024" width="9" style="347"/>
    <col min="1025" max="1025" width="13.625" style="347" customWidth="1"/>
    <col min="1026" max="1026" width="0" style="347" hidden="1" customWidth="1"/>
    <col min="1027" max="1027" width="13" style="347" customWidth="1"/>
    <col min="1028" max="1028" width="2.375" style="347" customWidth="1"/>
    <col min="1029" max="1029" width="12.875" style="347" customWidth="1"/>
    <col min="1030" max="1030" width="2.375" style="347" customWidth="1"/>
    <col min="1031" max="1031" width="12.875" style="347" customWidth="1"/>
    <col min="1032" max="1032" width="2.375" style="347" customWidth="1"/>
    <col min="1033" max="1033" width="12.875" style="347" customWidth="1"/>
    <col min="1034" max="1034" width="2.375" style="347" customWidth="1"/>
    <col min="1035" max="1035" width="12.875" style="347" customWidth="1"/>
    <col min="1036" max="1036" width="2.375" style="347" customWidth="1"/>
    <col min="1037" max="1280" width="9" style="347"/>
    <col min="1281" max="1281" width="13.625" style="347" customWidth="1"/>
    <col min="1282" max="1282" width="0" style="347" hidden="1" customWidth="1"/>
    <col min="1283" max="1283" width="13" style="347" customWidth="1"/>
    <col min="1284" max="1284" width="2.375" style="347" customWidth="1"/>
    <col min="1285" max="1285" width="12.875" style="347" customWidth="1"/>
    <col min="1286" max="1286" width="2.375" style="347" customWidth="1"/>
    <col min="1287" max="1287" width="12.875" style="347" customWidth="1"/>
    <col min="1288" max="1288" width="2.375" style="347" customWidth="1"/>
    <col min="1289" max="1289" width="12.875" style="347" customWidth="1"/>
    <col min="1290" max="1290" width="2.375" style="347" customWidth="1"/>
    <col min="1291" max="1291" width="12.875" style="347" customWidth="1"/>
    <col min="1292" max="1292" width="2.375" style="347" customWidth="1"/>
    <col min="1293" max="1536" width="9" style="347"/>
    <col min="1537" max="1537" width="13.625" style="347" customWidth="1"/>
    <col min="1538" max="1538" width="0" style="347" hidden="1" customWidth="1"/>
    <col min="1539" max="1539" width="13" style="347" customWidth="1"/>
    <col min="1540" max="1540" width="2.375" style="347" customWidth="1"/>
    <col min="1541" max="1541" width="12.875" style="347" customWidth="1"/>
    <col min="1542" max="1542" width="2.375" style="347" customWidth="1"/>
    <col min="1543" max="1543" width="12.875" style="347" customWidth="1"/>
    <col min="1544" max="1544" width="2.375" style="347" customWidth="1"/>
    <col min="1545" max="1545" width="12.875" style="347" customWidth="1"/>
    <col min="1546" max="1546" width="2.375" style="347" customWidth="1"/>
    <col min="1547" max="1547" width="12.875" style="347" customWidth="1"/>
    <col min="1548" max="1548" width="2.375" style="347" customWidth="1"/>
    <col min="1549" max="1792" width="9" style="347"/>
    <col min="1793" max="1793" width="13.625" style="347" customWidth="1"/>
    <col min="1794" max="1794" width="0" style="347" hidden="1" customWidth="1"/>
    <col min="1795" max="1795" width="13" style="347" customWidth="1"/>
    <col min="1796" max="1796" width="2.375" style="347" customWidth="1"/>
    <col min="1797" max="1797" width="12.875" style="347" customWidth="1"/>
    <col min="1798" max="1798" width="2.375" style="347" customWidth="1"/>
    <col min="1799" max="1799" width="12.875" style="347" customWidth="1"/>
    <col min="1800" max="1800" width="2.375" style="347" customWidth="1"/>
    <col min="1801" max="1801" width="12.875" style="347" customWidth="1"/>
    <col min="1802" max="1802" width="2.375" style="347" customWidth="1"/>
    <col min="1803" max="1803" width="12.875" style="347" customWidth="1"/>
    <col min="1804" max="1804" width="2.375" style="347" customWidth="1"/>
    <col min="1805" max="2048" width="9" style="347"/>
    <col min="2049" max="2049" width="13.625" style="347" customWidth="1"/>
    <col min="2050" max="2050" width="0" style="347" hidden="1" customWidth="1"/>
    <col min="2051" max="2051" width="13" style="347" customWidth="1"/>
    <col min="2052" max="2052" width="2.375" style="347" customWidth="1"/>
    <col min="2053" max="2053" width="12.875" style="347" customWidth="1"/>
    <col min="2054" max="2054" width="2.375" style="347" customWidth="1"/>
    <col min="2055" max="2055" width="12.875" style="347" customWidth="1"/>
    <col min="2056" max="2056" width="2.375" style="347" customWidth="1"/>
    <col min="2057" max="2057" width="12.875" style="347" customWidth="1"/>
    <col min="2058" max="2058" width="2.375" style="347" customWidth="1"/>
    <col min="2059" max="2059" width="12.875" style="347" customWidth="1"/>
    <col min="2060" max="2060" width="2.375" style="347" customWidth="1"/>
    <col min="2061" max="2304" width="9" style="347"/>
    <col min="2305" max="2305" width="13.625" style="347" customWidth="1"/>
    <col min="2306" max="2306" width="0" style="347" hidden="1" customWidth="1"/>
    <col min="2307" max="2307" width="13" style="347" customWidth="1"/>
    <col min="2308" max="2308" width="2.375" style="347" customWidth="1"/>
    <col min="2309" max="2309" width="12.875" style="347" customWidth="1"/>
    <col min="2310" max="2310" width="2.375" style="347" customWidth="1"/>
    <col min="2311" max="2311" width="12.875" style="347" customWidth="1"/>
    <col min="2312" max="2312" width="2.375" style="347" customWidth="1"/>
    <col min="2313" max="2313" width="12.875" style="347" customWidth="1"/>
    <col min="2314" max="2314" width="2.375" style="347" customWidth="1"/>
    <col min="2315" max="2315" width="12.875" style="347" customWidth="1"/>
    <col min="2316" max="2316" width="2.375" style="347" customWidth="1"/>
    <col min="2317" max="2560" width="9" style="347"/>
    <col min="2561" max="2561" width="13.625" style="347" customWidth="1"/>
    <col min="2562" max="2562" width="0" style="347" hidden="1" customWidth="1"/>
    <col min="2563" max="2563" width="13" style="347" customWidth="1"/>
    <col min="2564" max="2564" width="2.375" style="347" customWidth="1"/>
    <col min="2565" max="2565" width="12.875" style="347" customWidth="1"/>
    <col min="2566" max="2566" width="2.375" style="347" customWidth="1"/>
    <col min="2567" max="2567" width="12.875" style="347" customWidth="1"/>
    <col min="2568" max="2568" width="2.375" style="347" customWidth="1"/>
    <col min="2569" max="2569" width="12.875" style="347" customWidth="1"/>
    <col min="2570" max="2570" width="2.375" style="347" customWidth="1"/>
    <col min="2571" max="2571" width="12.875" style="347" customWidth="1"/>
    <col min="2572" max="2572" width="2.375" style="347" customWidth="1"/>
    <col min="2573" max="2816" width="9" style="347"/>
    <col min="2817" max="2817" width="13.625" style="347" customWidth="1"/>
    <col min="2818" max="2818" width="0" style="347" hidden="1" customWidth="1"/>
    <col min="2819" max="2819" width="13" style="347" customWidth="1"/>
    <col min="2820" max="2820" width="2.375" style="347" customWidth="1"/>
    <col min="2821" max="2821" width="12.875" style="347" customWidth="1"/>
    <col min="2822" max="2822" width="2.375" style="347" customWidth="1"/>
    <col min="2823" max="2823" width="12.875" style="347" customWidth="1"/>
    <col min="2824" max="2824" width="2.375" style="347" customWidth="1"/>
    <col min="2825" max="2825" width="12.875" style="347" customWidth="1"/>
    <col min="2826" max="2826" width="2.375" style="347" customWidth="1"/>
    <col min="2827" max="2827" width="12.875" style="347" customWidth="1"/>
    <col min="2828" max="2828" width="2.375" style="347" customWidth="1"/>
    <col min="2829" max="3072" width="9" style="347"/>
    <col min="3073" max="3073" width="13.625" style="347" customWidth="1"/>
    <col min="3074" max="3074" width="0" style="347" hidden="1" customWidth="1"/>
    <col min="3075" max="3075" width="13" style="347" customWidth="1"/>
    <col min="3076" max="3076" width="2.375" style="347" customWidth="1"/>
    <col min="3077" max="3077" width="12.875" style="347" customWidth="1"/>
    <col min="3078" max="3078" width="2.375" style="347" customWidth="1"/>
    <col min="3079" max="3079" width="12.875" style="347" customWidth="1"/>
    <col min="3080" max="3080" width="2.375" style="347" customWidth="1"/>
    <col min="3081" max="3081" width="12.875" style="347" customWidth="1"/>
    <col min="3082" max="3082" width="2.375" style="347" customWidth="1"/>
    <col min="3083" max="3083" width="12.875" style="347" customWidth="1"/>
    <col min="3084" max="3084" width="2.375" style="347" customWidth="1"/>
    <col min="3085" max="3328" width="9" style="347"/>
    <col min="3329" max="3329" width="13.625" style="347" customWidth="1"/>
    <col min="3330" max="3330" width="0" style="347" hidden="1" customWidth="1"/>
    <col min="3331" max="3331" width="13" style="347" customWidth="1"/>
    <col min="3332" max="3332" width="2.375" style="347" customWidth="1"/>
    <col min="3333" max="3333" width="12.875" style="347" customWidth="1"/>
    <col min="3334" max="3334" width="2.375" style="347" customWidth="1"/>
    <col min="3335" max="3335" width="12.875" style="347" customWidth="1"/>
    <col min="3336" max="3336" width="2.375" style="347" customWidth="1"/>
    <col min="3337" max="3337" width="12.875" style="347" customWidth="1"/>
    <col min="3338" max="3338" width="2.375" style="347" customWidth="1"/>
    <col min="3339" max="3339" width="12.875" style="347" customWidth="1"/>
    <col min="3340" max="3340" width="2.375" style="347" customWidth="1"/>
    <col min="3341" max="3584" width="9" style="347"/>
    <col min="3585" max="3585" width="13.625" style="347" customWidth="1"/>
    <col min="3586" max="3586" width="0" style="347" hidden="1" customWidth="1"/>
    <col min="3587" max="3587" width="13" style="347" customWidth="1"/>
    <col min="3588" max="3588" width="2.375" style="347" customWidth="1"/>
    <col min="3589" max="3589" width="12.875" style="347" customWidth="1"/>
    <col min="3590" max="3590" width="2.375" style="347" customWidth="1"/>
    <col min="3591" max="3591" width="12.875" style="347" customWidth="1"/>
    <col min="3592" max="3592" width="2.375" style="347" customWidth="1"/>
    <col min="3593" max="3593" width="12.875" style="347" customWidth="1"/>
    <col min="3594" max="3594" width="2.375" style="347" customWidth="1"/>
    <col min="3595" max="3595" width="12.875" style="347" customWidth="1"/>
    <col min="3596" max="3596" width="2.375" style="347" customWidth="1"/>
    <col min="3597" max="3840" width="9" style="347"/>
    <col min="3841" max="3841" width="13.625" style="347" customWidth="1"/>
    <col min="3842" max="3842" width="0" style="347" hidden="1" customWidth="1"/>
    <col min="3843" max="3843" width="13" style="347" customWidth="1"/>
    <col min="3844" max="3844" width="2.375" style="347" customWidth="1"/>
    <col min="3845" max="3845" width="12.875" style="347" customWidth="1"/>
    <col min="3846" max="3846" width="2.375" style="347" customWidth="1"/>
    <col min="3847" max="3847" width="12.875" style="347" customWidth="1"/>
    <col min="3848" max="3848" width="2.375" style="347" customWidth="1"/>
    <col min="3849" max="3849" width="12.875" style="347" customWidth="1"/>
    <col min="3850" max="3850" width="2.375" style="347" customWidth="1"/>
    <col min="3851" max="3851" width="12.875" style="347" customWidth="1"/>
    <col min="3852" max="3852" width="2.375" style="347" customWidth="1"/>
    <col min="3853" max="4096" width="9" style="347"/>
    <col min="4097" max="4097" width="13.625" style="347" customWidth="1"/>
    <col min="4098" max="4098" width="0" style="347" hidden="1" customWidth="1"/>
    <col min="4099" max="4099" width="13" style="347" customWidth="1"/>
    <col min="4100" max="4100" width="2.375" style="347" customWidth="1"/>
    <col min="4101" max="4101" width="12.875" style="347" customWidth="1"/>
    <col min="4102" max="4102" width="2.375" style="347" customWidth="1"/>
    <col min="4103" max="4103" width="12.875" style="347" customWidth="1"/>
    <col min="4104" max="4104" width="2.375" style="347" customWidth="1"/>
    <col min="4105" max="4105" width="12.875" style="347" customWidth="1"/>
    <col min="4106" max="4106" width="2.375" style="347" customWidth="1"/>
    <col min="4107" max="4107" width="12.875" style="347" customWidth="1"/>
    <col min="4108" max="4108" width="2.375" style="347" customWidth="1"/>
    <col min="4109" max="4352" width="9" style="347"/>
    <col min="4353" max="4353" width="13.625" style="347" customWidth="1"/>
    <col min="4354" max="4354" width="0" style="347" hidden="1" customWidth="1"/>
    <col min="4355" max="4355" width="13" style="347" customWidth="1"/>
    <col min="4356" max="4356" width="2.375" style="347" customWidth="1"/>
    <col min="4357" max="4357" width="12.875" style="347" customWidth="1"/>
    <col min="4358" max="4358" width="2.375" style="347" customWidth="1"/>
    <col min="4359" max="4359" width="12.875" style="347" customWidth="1"/>
    <col min="4360" max="4360" width="2.375" style="347" customWidth="1"/>
    <col min="4361" max="4361" width="12.875" style="347" customWidth="1"/>
    <col min="4362" max="4362" width="2.375" style="347" customWidth="1"/>
    <col min="4363" max="4363" width="12.875" style="347" customWidth="1"/>
    <col min="4364" max="4364" width="2.375" style="347" customWidth="1"/>
    <col min="4365" max="4608" width="9" style="347"/>
    <col min="4609" max="4609" width="13.625" style="347" customWidth="1"/>
    <col min="4610" max="4610" width="0" style="347" hidden="1" customWidth="1"/>
    <col min="4611" max="4611" width="13" style="347" customWidth="1"/>
    <col min="4612" max="4612" width="2.375" style="347" customWidth="1"/>
    <col min="4613" max="4613" width="12.875" style="347" customWidth="1"/>
    <col min="4614" max="4614" width="2.375" style="347" customWidth="1"/>
    <col min="4615" max="4615" width="12.875" style="347" customWidth="1"/>
    <col min="4616" max="4616" width="2.375" style="347" customWidth="1"/>
    <col min="4617" max="4617" width="12.875" style="347" customWidth="1"/>
    <col min="4618" max="4618" width="2.375" style="347" customWidth="1"/>
    <col min="4619" max="4619" width="12.875" style="347" customWidth="1"/>
    <col min="4620" max="4620" width="2.375" style="347" customWidth="1"/>
    <col min="4621" max="4864" width="9" style="347"/>
    <col min="4865" max="4865" width="13.625" style="347" customWidth="1"/>
    <col min="4866" max="4866" width="0" style="347" hidden="1" customWidth="1"/>
    <col min="4867" max="4867" width="13" style="347" customWidth="1"/>
    <col min="4868" max="4868" width="2.375" style="347" customWidth="1"/>
    <col min="4869" max="4869" width="12.875" style="347" customWidth="1"/>
    <col min="4870" max="4870" width="2.375" style="347" customWidth="1"/>
    <col min="4871" max="4871" width="12.875" style="347" customWidth="1"/>
    <col min="4872" max="4872" width="2.375" style="347" customWidth="1"/>
    <col min="4873" max="4873" width="12.875" style="347" customWidth="1"/>
    <col min="4874" max="4874" width="2.375" style="347" customWidth="1"/>
    <col min="4875" max="4875" width="12.875" style="347" customWidth="1"/>
    <col min="4876" max="4876" width="2.375" style="347" customWidth="1"/>
    <col min="4877" max="5120" width="9" style="347"/>
    <col min="5121" max="5121" width="13.625" style="347" customWidth="1"/>
    <col min="5122" max="5122" width="0" style="347" hidden="1" customWidth="1"/>
    <col min="5123" max="5123" width="13" style="347" customWidth="1"/>
    <col min="5124" max="5124" width="2.375" style="347" customWidth="1"/>
    <col min="5125" max="5125" width="12.875" style="347" customWidth="1"/>
    <col min="5126" max="5126" width="2.375" style="347" customWidth="1"/>
    <col min="5127" max="5127" width="12.875" style="347" customWidth="1"/>
    <col min="5128" max="5128" width="2.375" style="347" customWidth="1"/>
    <col min="5129" max="5129" width="12.875" style="347" customWidth="1"/>
    <col min="5130" max="5130" width="2.375" style="347" customWidth="1"/>
    <col min="5131" max="5131" width="12.875" style="347" customWidth="1"/>
    <col min="5132" max="5132" width="2.375" style="347" customWidth="1"/>
    <col min="5133" max="5376" width="9" style="347"/>
    <col min="5377" max="5377" width="13.625" style="347" customWidth="1"/>
    <col min="5378" max="5378" width="0" style="347" hidden="1" customWidth="1"/>
    <col min="5379" max="5379" width="13" style="347" customWidth="1"/>
    <col min="5380" max="5380" width="2.375" style="347" customWidth="1"/>
    <col min="5381" max="5381" width="12.875" style="347" customWidth="1"/>
    <col min="5382" max="5382" width="2.375" style="347" customWidth="1"/>
    <col min="5383" max="5383" width="12.875" style="347" customWidth="1"/>
    <col min="5384" max="5384" width="2.375" style="347" customWidth="1"/>
    <col min="5385" max="5385" width="12.875" style="347" customWidth="1"/>
    <col min="5386" max="5386" width="2.375" style="347" customWidth="1"/>
    <col min="5387" max="5387" width="12.875" style="347" customWidth="1"/>
    <col min="5388" max="5388" width="2.375" style="347" customWidth="1"/>
    <col min="5389" max="5632" width="9" style="347"/>
    <col min="5633" max="5633" width="13.625" style="347" customWidth="1"/>
    <col min="5634" max="5634" width="0" style="347" hidden="1" customWidth="1"/>
    <col min="5635" max="5635" width="13" style="347" customWidth="1"/>
    <col min="5636" max="5636" width="2.375" style="347" customWidth="1"/>
    <col min="5637" max="5637" width="12.875" style="347" customWidth="1"/>
    <col min="5638" max="5638" width="2.375" style="347" customWidth="1"/>
    <col min="5639" max="5639" width="12.875" style="347" customWidth="1"/>
    <col min="5640" max="5640" width="2.375" style="347" customWidth="1"/>
    <col min="5641" max="5641" width="12.875" style="347" customWidth="1"/>
    <col min="5642" max="5642" width="2.375" style="347" customWidth="1"/>
    <col min="5643" max="5643" width="12.875" style="347" customWidth="1"/>
    <col min="5644" max="5644" width="2.375" style="347" customWidth="1"/>
    <col min="5645" max="5888" width="9" style="347"/>
    <col min="5889" max="5889" width="13.625" style="347" customWidth="1"/>
    <col min="5890" max="5890" width="0" style="347" hidden="1" customWidth="1"/>
    <col min="5891" max="5891" width="13" style="347" customWidth="1"/>
    <col min="5892" max="5892" width="2.375" style="347" customWidth="1"/>
    <col min="5893" max="5893" width="12.875" style="347" customWidth="1"/>
    <col min="5894" max="5894" width="2.375" style="347" customWidth="1"/>
    <col min="5895" max="5895" width="12.875" style="347" customWidth="1"/>
    <col min="5896" max="5896" width="2.375" style="347" customWidth="1"/>
    <col min="5897" max="5897" width="12.875" style="347" customWidth="1"/>
    <col min="5898" max="5898" width="2.375" style="347" customWidth="1"/>
    <col min="5899" max="5899" width="12.875" style="347" customWidth="1"/>
    <col min="5900" max="5900" width="2.375" style="347" customWidth="1"/>
    <col min="5901" max="6144" width="9" style="347"/>
    <col min="6145" max="6145" width="13.625" style="347" customWidth="1"/>
    <col min="6146" max="6146" width="0" style="347" hidden="1" customWidth="1"/>
    <col min="6147" max="6147" width="13" style="347" customWidth="1"/>
    <col min="6148" max="6148" width="2.375" style="347" customWidth="1"/>
    <col min="6149" max="6149" width="12.875" style="347" customWidth="1"/>
    <col min="6150" max="6150" width="2.375" style="347" customWidth="1"/>
    <col min="6151" max="6151" width="12.875" style="347" customWidth="1"/>
    <col min="6152" max="6152" width="2.375" style="347" customWidth="1"/>
    <col min="6153" max="6153" width="12.875" style="347" customWidth="1"/>
    <col min="6154" max="6154" width="2.375" style="347" customWidth="1"/>
    <col min="6155" max="6155" width="12.875" style="347" customWidth="1"/>
    <col min="6156" max="6156" width="2.375" style="347" customWidth="1"/>
    <col min="6157" max="6400" width="9" style="347"/>
    <col min="6401" max="6401" width="13.625" style="347" customWidth="1"/>
    <col min="6402" max="6402" width="0" style="347" hidden="1" customWidth="1"/>
    <col min="6403" max="6403" width="13" style="347" customWidth="1"/>
    <col min="6404" max="6404" width="2.375" style="347" customWidth="1"/>
    <col min="6405" max="6405" width="12.875" style="347" customWidth="1"/>
    <col min="6406" max="6406" width="2.375" style="347" customWidth="1"/>
    <col min="6407" max="6407" width="12.875" style="347" customWidth="1"/>
    <col min="6408" max="6408" width="2.375" style="347" customWidth="1"/>
    <col min="6409" max="6409" width="12.875" style="347" customWidth="1"/>
    <col min="6410" max="6410" width="2.375" style="347" customWidth="1"/>
    <col min="6411" max="6411" width="12.875" style="347" customWidth="1"/>
    <col min="6412" max="6412" width="2.375" style="347" customWidth="1"/>
    <col min="6413" max="6656" width="9" style="347"/>
    <col min="6657" max="6657" width="13.625" style="347" customWidth="1"/>
    <col min="6658" max="6658" width="0" style="347" hidden="1" customWidth="1"/>
    <col min="6659" max="6659" width="13" style="347" customWidth="1"/>
    <col min="6660" max="6660" width="2.375" style="347" customWidth="1"/>
    <col min="6661" max="6661" width="12.875" style="347" customWidth="1"/>
    <col min="6662" max="6662" width="2.375" style="347" customWidth="1"/>
    <col min="6663" max="6663" width="12.875" style="347" customWidth="1"/>
    <col min="6664" max="6664" width="2.375" style="347" customWidth="1"/>
    <col min="6665" max="6665" width="12.875" style="347" customWidth="1"/>
    <col min="6666" max="6666" width="2.375" style="347" customWidth="1"/>
    <col min="6667" max="6667" width="12.875" style="347" customWidth="1"/>
    <col min="6668" max="6668" width="2.375" style="347" customWidth="1"/>
    <col min="6669" max="6912" width="9" style="347"/>
    <col min="6913" max="6913" width="13.625" style="347" customWidth="1"/>
    <col min="6914" max="6914" width="0" style="347" hidden="1" customWidth="1"/>
    <col min="6915" max="6915" width="13" style="347" customWidth="1"/>
    <col min="6916" max="6916" width="2.375" style="347" customWidth="1"/>
    <col min="6917" max="6917" width="12.875" style="347" customWidth="1"/>
    <col min="6918" max="6918" width="2.375" style="347" customWidth="1"/>
    <col min="6919" max="6919" width="12.875" style="347" customWidth="1"/>
    <col min="6920" max="6920" width="2.375" style="347" customWidth="1"/>
    <col min="6921" max="6921" width="12.875" style="347" customWidth="1"/>
    <col min="6922" max="6922" width="2.375" style="347" customWidth="1"/>
    <col min="6923" max="6923" width="12.875" style="347" customWidth="1"/>
    <col min="6924" max="6924" width="2.375" style="347" customWidth="1"/>
    <col min="6925" max="7168" width="9" style="347"/>
    <col min="7169" max="7169" width="13.625" style="347" customWidth="1"/>
    <col min="7170" max="7170" width="0" style="347" hidden="1" customWidth="1"/>
    <col min="7171" max="7171" width="13" style="347" customWidth="1"/>
    <col min="7172" max="7172" width="2.375" style="347" customWidth="1"/>
    <col min="7173" max="7173" width="12.875" style="347" customWidth="1"/>
    <col min="7174" max="7174" width="2.375" style="347" customWidth="1"/>
    <col min="7175" max="7175" width="12.875" style="347" customWidth="1"/>
    <col min="7176" max="7176" width="2.375" style="347" customWidth="1"/>
    <col min="7177" max="7177" width="12.875" style="347" customWidth="1"/>
    <col min="7178" max="7178" width="2.375" style="347" customWidth="1"/>
    <col min="7179" max="7179" width="12.875" style="347" customWidth="1"/>
    <col min="7180" max="7180" width="2.375" style="347" customWidth="1"/>
    <col min="7181" max="7424" width="9" style="347"/>
    <col min="7425" max="7425" width="13.625" style="347" customWidth="1"/>
    <col min="7426" max="7426" width="0" style="347" hidden="1" customWidth="1"/>
    <col min="7427" max="7427" width="13" style="347" customWidth="1"/>
    <col min="7428" max="7428" width="2.375" style="347" customWidth="1"/>
    <col min="7429" max="7429" width="12.875" style="347" customWidth="1"/>
    <col min="7430" max="7430" width="2.375" style="347" customWidth="1"/>
    <col min="7431" max="7431" width="12.875" style="347" customWidth="1"/>
    <col min="7432" max="7432" width="2.375" style="347" customWidth="1"/>
    <col min="7433" max="7433" width="12.875" style="347" customWidth="1"/>
    <col min="7434" max="7434" width="2.375" style="347" customWidth="1"/>
    <col min="7435" max="7435" width="12.875" style="347" customWidth="1"/>
    <col min="7436" max="7436" width="2.375" style="347" customWidth="1"/>
    <col min="7437" max="7680" width="9" style="347"/>
    <col min="7681" max="7681" width="13.625" style="347" customWidth="1"/>
    <col min="7682" max="7682" width="0" style="347" hidden="1" customWidth="1"/>
    <col min="7683" max="7683" width="13" style="347" customWidth="1"/>
    <col min="7684" max="7684" width="2.375" style="347" customWidth="1"/>
    <col min="7685" max="7685" width="12.875" style="347" customWidth="1"/>
    <col min="7686" max="7686" width="2.375" style="347" customWidth="1"/>
    <col min="7687" max="7687" width="12.875" style="347" customWidth="1"/>
    <col min="7688" max="7688" width="2.375" style="347" customWidth="1"/>
    <col min="7689" max="7689" width="12.875" style="347" customWidth="1"/>
    <col min="7690" max="7690" width="2.375" style="347" customWidth="1"/>
    <col min="7691" max="7691" width="12.875" style="347" customWidth="1"/>
    <col min="7692" max="7692" width="2.375" style="347" customWidth="1"/>
    <col min="7693" max="7936" width="9" style="347"/>
    <col min="7937" max="7937" width="13.625" style="347" customWidth="1"/>
    <col min="7938" max="7938" width="0" style="347" hidden="1" customWidth="1"/>
    <col min="7939" max="7939" width="13" style="347" customWidth="1"/>
    <col min="7940" max="7940" width="2.375" style="347" customWidth="1"/>
    <col min="7941" max="7941" width="12.875" style="347" customWidth="1"/>
    <col min="7942" max="7942" width="2.375" style="347" customWidth="1"/>
    <col min="7943" max="7943" width="12.875" style="347" customWidth="1"/>
    <col min="7944" max="7944" width="2.375" style="347" customWidth="1"/>
    <col min="7945" max="7945" width="12.875" style="347" customWidth="1"/>
    <col min="7946" max="7946" width="2.375" style="347" customWidth="1"/>
    <col min="7947" max="7947" width="12.875" style="347" customWidth="1"/>
    <col min="7948" max="7948" width="2.375" style="347" customWidth="1"/>
    <col min="7949" max="8192" width="9" style="347"/>
    <col min="8193" max="8193" width="13.625" style="347" customWidth="1"/>
    <col min="8194" max="8194" width="0" style="347" hidden="1" customWidth="1"/>
    <col min="8195" max="8195" width="13" style="347" customWidth="1"/>
    <col min="8196" max="8196" width="2.375" style="347" customWidth="1"/>
    <col min="8197" max="8197" width="12.875" style="347" customWidth="1"/>
    <col min="8198" max="8198" width="2.375" style="347" customWidth="1"/>
    <col min="8199" max="8199" width="12.875" style="347" customWidth="1"/>
    <col min="8200" max="8200" width="2.375" style="347" customWidth="1"/>
    <col min="8201" max="8201" width="12.875" style="347" customWidth="1"/>
    <col min="8202" max="8202" width="2.375" style="347" customWidth="1"/>
    <col min="8203" max="8203" width="12.875" style="347" customWidth="1"/>
    <col min="8204" max="8204" width="2.375" style="347" customWidth="1"/>
    <col min="8205" max="8448" width="9" style="347"/>
    <col min="8449" max="8449" width="13.625" style="347" customWidth="1"/>
    <col min="8450" max="8450" width="0" style="347" hidden="1" customWidth="1"/>
    <col min="8451" max="8451" width="13" style="347" customWidth="1"/>
    <col min="8452" max="8452" width="2.375" style="347" customWidth="1"/>
    <col min="8453" max="8453" width="12.875" style="347" customWidth="1"/>
    <col min="8454" max="8454" width="2.375" style="347" customWidth="1"/>
    <col min="8455" max="8455" width="12.875" style="347" customWidth="1"/>
    <col min="8456" max="8456" width="2.375" style="347" customWidth="1"/>
    <col min="8457" max="8457" width="12.875" style="347" customWidth="1"/>
    <col min="8458" max="8458" width="2.375" style="347" customWidth="1"/>
    <col min="8459" max="8459" width="12.875" style="347" customWidth="1"/>
    <col min="8460" max="8460" width="2.375" style="347" customWidth="1"/>
    <col min="8461" max="8704" width="9" style="347"/>
    <col min="8705" max="8705" width="13.625" style="347" customWidth="1"/>
    <col min="8706" max="8706" width="0" style="347" hidden="1" customWidth="1"/>
    <col min="8707" max="8707" width="13" style="347" customWidth="1"/>
    <col min="8708" max="8708" width="2.375" style="347" customWidth="1"/>
    <col min="8709" max="8709" width="12.875" style="347" customWidth="1"/>
    <col min="8710" max="8710" width="2.375" style="347" customWidth="1"/>
    <col min="8711" max="8711" width="12.875" style="347" customWidth="1"/>
    <col min="8712" max="8712" width="2.375" style="347" customWidth="1"/>
    <col min="8713" max="8713" width="12.875" style="347" customWidth="1"/>
    <col min="8714" max="8714" width="2.375" style="347" customWidth="1"/>
    <col min="8715" max="8715" width="12.875" style="347" customWidth="1"/>
    <col min="8716" max="8716" width="2.375" style="347" customWidth="1"/>
    <col min="8717" max="8960" width="9" style="347"/>
    <col min="8961" max="8961" width="13.625" style="347" customWidth="1"/>
    <col min="8962" max="8962" width="0" style="347" hidden="1" customWidth="1"/>
    <col min="8963" max="8963" width="13" style="347" customWidth="1"/>
    <col min="8964" max="8964" width="2.375" style="347" customWidth="1"/>
    <col min="8965" max="8965" width="12.875" style="347" customWidth="1"/>
    <col min="8966" max="8966" width="2.375" style="347" customWidth="1"/>
    <col min="8967" max="8967" width="12.875" style="347" customWidth="1"/>
    <col min="8968" max="8968" width="2.375" style="347" customWidth="1"/>
    <col min="8969" max="8969" width="12.875" style="347" customWidth="1"/>
    <col min="8970" max="8970" width="2.375" style="347" customWidth="1"/>
    <col min="8971" max="8971" width="12.875" style="347" customWidth="1"/>
    <col min="8972" max="8972" width="2.375" style="347" customWidth="1"/>
    <col min="8973" max="9216" width="9" style="347"/>
    <col min="9217" max="9217" width="13.625" style="347" customWidth="1"/>
    <col min="9218" max="9218" width="0" style="347" hidden="1" customWidth="1"/>
    <col min="9219" max="9219" width="13" style="347" customWidth="1"/>
    <col min="9220" max="9220" width="2.375" style="347" customWidth="1"/>
    <col min="9221" max="9221" width="12.875" style="347" customWidth="1"/>
    <col min="9222" max="9222" width="2.375" style="347" customWidth="1"/>
    <col min="9223" max="9223" width="12.875" style="347" customWidth="1"/>
    <col min="9224" max="9224" width="2.375" style="347" customWidth="1"/>
    <col min="9225" max="9225" width="12.875" style="347" customWidth="1"/>
    <col min="9226" max="9226" width="2.375" style="347" customWidth="1"/>
    <col min="9227" max="9227" width="12.875" style="347" customWidth="1"/>
    <col min="9228" max="9228" width="2.375" style="347" customWidth="1"/>
    <col min="9229" max="9472" width="9" style="347"/>
    <col min="9473" max="9473" width="13.625" style="347" customWidth="1"/>
    <col min="9474" max="9474" width="0" style="347" hidden="1" customWidth="1"/>
    <col min="9475" max="9475" width="13" style="347" customWidth="1"/>
    <col min="9476" max="9476" width="2.375" style="347" customWidth="1"/>
    <col min="9477" max="9477" width="12.875" style="347" customWidth="1"/>
    <col min="9478" max="9478" width="2.375" style="347" customWidth="1"/>
    <col min="9479" max="9479" width="12.875" style="347" customWidth="1"/>
    <col min="9480" max="9480" width="2.375" style="347" customWidth="1"/>
    <col min="9481" max="9481" width="12.875" style="347" customWidth="1"/>
    <col min="9482" max="9482" width="2.375" style="347" customWidth="1"/>
    <col min="9483" max="9483" width="12.875" style="347" customWidth="1"/>
    <col min="9484" max="9484" width="2.375" style="347" customWidth="1"/>
    <col min="9485" max="9728" width="9" style="347"/>
    <col min="9729" max="9729" width="13.625" style="347" customWidth="1"/>
    <col min="9730" max="9730" width="0" style="347" hidden="1" customWidth="1"/>
    <col min="9731" max="9731" width="13" style="347" customWidth="1"/>
    <col min="9732" max="9732" width="2.375" style="347" customWidth="1"/>
    <col min="9733" max="9733" width="12.875" style="347" customWidth="1"/>
    <col min="9734" max="9734" width="2.375" style="347" customWidth="1"/>
    <col min="9735" max="9735" width="12.875" style="347" customWidth="1"/>
    <col min="9736" max="9736" width="2.375" style="347" customWidth="1"/>
    <col min="9737" max="9737" width="12.875" style="347" customWidth="1"/>
    <col min="9738" max="9738" width="2.375" style="347" customWidth="1"/>
    <col min="9739" max="9739" width="12.875" style="347" customWidth="1"/>
    <col min="9740" max="9740" width="2.375" style="347" customWidth="1"/>
    <col min="9741" max="9984" width="9" style="347"/>
    <col min="9985" max="9985" width="13.625" style="347" customWidth="1"/>
    <col min="9986" max="9986" width="0" style="347" hidden="1" customWidth="1"/>
    <col min="9987" max="9987" width="13" style="347" customWidth="1"/>
    <col min="9988" max="9988" width="2.375" style="347" customWidth="1"/>
    <col min="9989" max="9989" width="12.875" style="347" customWidth="1"/>
    <col min="9990" max="9990" width="2.375" style="347" customWidth="1"/>
    <col min="9991" max="9991" width="12.875" style="347" customWidth="1"/>
    <col min="9992" max="9992" width="2.375" style="347" customWidth="1"/>
    <col min="9993" max="9993" width="12.875" style="347" customWidth="1"/>
    <col min="9994" max="9994" width="2.375" style="347" customWidth="1"/>
    <col min="9995" max="9995" width="12.875" style="347" customWidth="1"/>
    <col min="9996" max="9996" width="2.375" style="347" customWidth="1"/>
    <col min="9997" max="10240" width="9" style="347"/>
    <col min="10241" max="10241" width="13.625" style="347" customWidth="1"/>
    <col min="10242" max="10242" width="0" style="347" hidden="1" customWidth="1"/>
    <col min="10243" max="10243" width="13" style="347" customWidth="1"/>
    <col min="10244" max="10244" width="2.375" style="347" customWidth="1"/>
    <col min="10245" max="10245" width="12.875" style="347" customWidth="1"/>
    <col min="10246" max="10246" width="2.375" style="347" customWidth="1"/>
    <col min="10247" max="10247" width="12.875" style="347" customWidth="1"/>
    <col min="10248" max="10248" width="2.375" style="347" customWidth="1"/>
    <col min="10249" max="10249" width="12.875" style="347" customWidth="1"/>
    <col min="10250" max="10250" width="2.375" style="347" customWidth="1"/>
    <col min="10251" max="10251" width="12.875" style="347" customWidth="1"/>
    <col min="10252" max="10252" width="2.375" style="347" customWidth="1"/>
    <col min="10253" max="10496" width="9" style="347"/>
    <col min="10497" max="10497" width="13.625" style="347" customWidth="1"/>
    <col min="10498" max="10498" width="0" style="347" hidden="1" customWidth="1"/>
    <col min="10499" max="10499" width="13" style="347" customWidth="1"/>
    <col min="10500" max="10500" width="2.375" style="347" customWidth="1"/>
    <col min="10501" max="10501" width="12.875" style="347" customWidth="1"/>
    <col min="10502" max="10502" width="2.375" style="347" customWidth="1"/>
    <col min="10503" max="10503" width="12.875" style="347" customWidth="1"/>
    <col min="10504" max="10504" width="2.375" style="347" customWidth="1"/>
    <col min="10505" max="10505" width="12.875" style="347" customWidth="1"/>
    <col min="10506" max="10506" width="2.375" style="347" customWidth="1"/>
    <col min="10507" max="10507" width="12.875" style="347" customWidth="1"/>
    <col min="10508" max="10508" width="2.375" style="347" customWidth="1"/>
    <col min="10509" max="10752" width="9" style="347"/>
    <col min="10753" max="10753" width="13.625" style="347" customWidth="1"/>
    <col min="10754" max="10754" width="0" style="347" hidden="1" customWidth="1"/>
    <col min="10755" max="10755" width="13" style="347" customWidth="1"/>
    <col min="10756" max="10756" width="2.375" style="347" customWidth="1"/>
    <col min="10757" max="10757" width="12.875" style="347" customWidth="1"/>
    <col min="10758" max="10758" width="2.375" style="347" customWidth="1"/>
    <col min="10759" max="10759" width="12.875" style="347" customWidth="1"/>
    <col min="10760" max="10760" width="2.375" style="347" customWidth="1"/>
    <col min="10761" max="10761" width="12.875" style="347" customWidth="1"/>
    <col min="10762" max="10762" width="2.375" style="347" customWidth="1"/>
    <col min="10763" max="10763" width="12.875" style="347" customWidth="1"/>
    <col min="10764" max="10764" width="2.375" style="347" customWidth="1"/>
    <col min="10765" max="11008" width="9" style="347"/>
    <col min="11009" max="11009" width="13.625" style="347" customWidth="1"/>
    <col min="11010" max="11010" width="0" style="347" hidden="1" customWidth="1"/>
    <col min="11011" max="11011" width="13" style="347" customWidth="1"/>
    <col min="11012" max="11012" width="2.375" style="347" customWidth="1"/>
    <col min="11013" max="11013" width="12.875" style="347" customWidth="1"/>
    <col min="11014" max="11014" width="2.375" style="347" customWidth="1"/>
    <col min="11015" max="11015" width="12.875" style="347" customWidth="1"/>
    <col min="11016" max="11016" width="2.375" style="347" customWidth="1"/>
    <col min="11017" max="11017" width="12.875" style="347" customWidth="1"/>
    <col min="11018" max="11018" width="2.375" style="347" customWidth="1"/>
    <col min="11019" max="11019" width="12.875" style="347" customWidth="1"/>
    <col min="11020" max="11020" width="2.375" style="347" customWidth="1"/>
    <col min="11021" max="11264" width="9" style="347"/>
    <col min="11265" max="11265" width="13.625" style="347" customWidth="1"/>
    <col min="11266" max="11266" width="0" style="347" hidden="1" customWidth="1"/>
    <col min="11267" max="11267" width="13" style="347" customWidth="1"/>
    <col min="11268" max="11268" width="2.375" style="347" customWidth="1"/>
    <col min="11269" max="11269" width="12.875" style="347" customWidth="1"/>
    <col min="11270" max="11270" width="2.375" style="347" customWidth="1"/>
    <col min="11271" max="11271" width="12.875" style="347" customWidth="1"/>
    <col min="11272" max="11272" width="2.375" style="347" customWidth="1"/>
    <col min="11273" max="11273" width="12.875" style="347" customWidth="1"/>
    <col min="11274" max="11274" width="2.375" style="347" customWidth="1"/>
    <col min="11275" max="11275" width="12.875" style="347" customWidth="1"/>
    <col min="11276" max="11276" width="2.375" style="347" customWidth="1"/>
    <col min="11277" max="11520" width="9" style="347"/>
    <col min="11521" max="11521" width="13.625" style="347" customWidth="1"/>
    <col min="11522" max="11522" width="0" style="347" hidden="1" customWidth="1"/>
    <col min="11523" max="11523" width="13" style="347" customWidth="1"/>
    <col min="11524" max="11524" width="2.375" style="347" customWidth="1"/>
    <col min="11525" max="11525" width="12.875" style="347" customWidth="1"/>
    <col min="11526" max="11526" width="2.375" style="347" customWidth="1"/>
    <col min="11527" max="11527" width="12.875" style="347" customWidth="1"/>
    <col min="11528" max="11528" width="2.375" style="347" customWidth="1"/>
    <col min="11529" max="11529" width="12.875" style="347" customWidth="1"/>
    <col min="11530" max="11530" width="2.375" style="347" customWidth="1"/>
    <col min="11531" max="11531" width="12.875" style="347" customWidth="1"/>
    <col min="11532" max="11532" width="2.375" style="347" customWidth="1"/>
    <col min="11533" max="11776" width="9" style="347"/>
    <col min="11777" max="11777" width="13.625" style="347" customWidth="1"/>
    <col min="11778" max="11778" width="0" style="347" hidden="1" customWidth="1"/>
    <col min="11779" max="11779" width="13" style="347" customWidth="1"/>
    <col min="11780" max="11780" width="2.375" style="347" customWidth="1"/>
    <col min="11781" max="11781" width="12.875" style="347" customWidth="1"/>
    <col min="11782" max="11782" width="2.375" style="347" customWidth="1"/>
    <col min="11783" max="11783" width="12.875" style="347" customWidth="1"/>
    <col min="11784" max="11784" width="2.375" style="347" customWidth="1"/>
    <col min="11785" max="11785" width="12.875" style="347" customWidth="1"/>
    <col min="11786" max="11786" width="2.375" style="347" customWidth="1"/>
    <col min="11787" max="11787" width="12.875" style="347" customWidth="1"/>
    <col min="11788" max="11788" width="2.375" style="347" customWidth="1"/>
    <col min="11789" max="12032" width="9" style="347"/>
    <col min="12033" max="12033" width="13.625" style="347" customWidth="1"/>
    <col min="12034" max="12034" width="0" style="347" hidden="1" customWidth="1"/>
    <col min="12035" max="12035" width="13" style="347" customWidth="1"/>
    <col min="12036" max="12036" width="2.375" style="347" customWidth="1"/>
    <col min="12037" max="12037" width="12.875" style="347" customWidth="1"/>
    <col min="12038" max="12038" width="2.375" style="347" customWidth="1"/>
    <col min="12039" max="12039" width="12.875" style="347" customWidth="1"/>
    <col min="12040" max="12040" width="2.375" style="347" customWidth="1"/>
    <col min="12041" max="12041" width="12.875" style="347" customWidth="1"/>
    <col min="12042" max="12042" width="2.375" style="347" customWidth="1"/>
    <col min="12043" max="12043" width="12.875" style="347" customWidth="1"/>
    <col min="12044" max="12044" width="2.375" style="347" customWidth="1"/>
    <col min="12045" max="12288" width="9" style="347"/>
    <col min="12289" max="12289" width="13.625" style="347" customWidth="1"/>
    <col min="12290" max="12290" width="0" style="347" hidden="1" customWidth="1"/>
    <col min="12291" max="12291" width="13" style="347" customWidth="1"/>
    <col min="12292" max="12292" width="2.375" style="347" customWidth="1"/>
    <col min="12293" max="12293" width="12.875" style="347" customWidth="1"/>
    <col min="12294" max="12294" width="2.375" style="347" customWidth="1"/>
    <col min="12295" max="12295" width="12.875" style="347" customWidth="1"/>
    <col min="12296" max="12296" width="2.375" style="347" customWidth="1"/>
    <col min="12297" max="12297" width="12.875" style="347" customWidth="1"/>
    <col min="12298" max="12298" width="2.375" style="347" customWidth="1"/>
    <col min="12299" max="12299" width="12.875" style="347" customWidth="1"/>
    <col min="12300" max="12300" width="2.375" style="347" customWidth="1"/>
    <col min="12301" max="12544" width="9" style="347"/>
    <col min="12545" max="12545" width="13.625" style="347" customWidth="1"/>
    <col min="12546" max="12546" width="0" style="347" hidden="1" customWidth="1"/>
    <col min="12547" max="12547" width="13" style="347" customWidth="1"/>
    <col min="12548" max="12548" width="2.375" style="347" customWidth="1"/>
    <col min="12549" max="12549" width="12.875" style="347" customWidth="1"/>
    <col min="12550" max="12550" width="2.375" style="347" customWidth="1"/>
    <col min="12551" max="12551" width="12.875" style="347" customWidth="1"/>
    <col min="12552" max="12552" width="2.375" style="347" customWidth="1"/>
    <col min="12553" max="12553" width="12.875" style="347" customWidth="1"/>
    <col min="12554" max="12554" width="2.375" style="347" customWidth="1"/>
    <col min="12555" max="12555" width="12.875" style="347" customWidth="1"/>
    <col min="12556" max="12556" width="2.375" style="347" customWidth="1"/>
    <col min="12557" max="12800" width="9" style="347"/>
    <col min="12801" max="12801" width="13.625" style="347" customWidth="1"/>
    <col min="12802" max="12802" width="0" style="347" hidden="1" customWidth="1"/>
    <col min="12803" max="12803" width="13" style="347" customWidth="1"/>
    <col min="12804" max="12804" width="2.375" style="347" customWidth="1"/>
    <col min="12805" max="12805" width="12.875" style="347" customWidth="1"/>
    <col min="12806" max="12806" width="2.375" style="347" customWidth="1"/>
    <col min="12807" max="12807" width="12.875" style="347" customWidth="1"/>
    <col min="12808" max="12808" width="2.375" style="347" customWidth="1"/>
    <col min="12809" max="12809" width="12.875" style="347" customWidth="1"/>
    <col min="12810" max="12810" width="2.375" style="347" customWidth="1"/>
    <col min="12811" max="12811" width="12.875" style="347" customWidth="1"/>
    <col min="12812" max="12812" width="2.375" style="347" customWidth="1"/>
    <col min="12813" max="13056" width="9" style="347"/>
    <col min="13057" max="13057" width="13.625" style="347" customWidth="1"/>
    <col min="13058" max="13058" width="0" style="347" hidden="1" customWidth="1"/>
    <col min="13059" max="13059" width="13" style="347" customWidth="1"/>
    <col min="13060" max="13060" width="2.375" style="347" customWidth="1"/>
    <col min="13061" max="13061" width="12.875" style="347" customWidth="1"/>
    <col min="13062" max="13062" width="2.375" style="347" customWidth="1"/>
    <col min="13063" max="13063" width="12.875" style="347" customWidth="1"/>
    <col min="13064" max="13064" width="2.375" style="347" customWidth="1"/>
    <col min="13065" max="13065" width="12.875" style="347" customWidth="1"/>
    <col min="13066" max="13066" width="2.375" style="347" customWidth="1"/>
    <col min="13067" max="13067" width="12.875" style="347" customWidth="1"/>
    <col min="13068" max="13068" width="2.375" style="347" customWidth="1"/>
    <col min="13069" max="13312" width="9" style="347"/>
    <col min="13313" max="13313" width="13.625" style="347" customWidth="1"/>
    <col min="13314" max="13314" width="0" style="347" hidden="1" customWidth="1"/>
    <col min="13315" max="13315" width="13" style="347" customWidth="1"/>
    <col min="13316" max="13316" width="2.375" style="347" customWidth="1"/>
    <col min="13317" max="13317" width="12.875" style="347" customWidth="1"/>
    <col min="13318" max="13318" width="2.375" style="347" customWidth="1"/>
    <col min="13319" max="13319" width="12.875" style="347" customWidth="1"/>
    <col min="13320" max="13320" width="2.375" style="347" customWidth="1"/>
    <col min="13321" max="13321" width="12.875" style="347" customWidth="1"/>
    <col min="13322" max="13322" width="2.375" style="347" customWidth="1"/>
    <col min="13323" max="13323" width="12.875" style="347" customWidth="1"/>
    <col min="13324" max="13324" width="2.375" style="347" customWidth="1"/>
    <col min="13325" max="13568" width="9" style="347"/>
    <col min="13569" max="13569" width="13.625" style="347" customWidth="1"/>
    <col min="13570" max="13570" width="0" style="347" hidden="1" customWidth="1"/>
    <col min="13571" max="13571" width="13" style="347" customWidth="1"/>
    <col min="13572" max="13572" width="2.375" style="347" customWidth="1"/>
    <col min="13573" max="13573" width="12.875" style="347" customWidth="1"/>
    <col min="13574" max="13574" width="2.375" style="347" customWidth="1"/>
    <col min="13575" max="13575" width="12.875" style="347" customWidth="1"/>
    <col min="13576" max="13576" width="2.375" style="347" customWidth="1"/>
    <col min="13577" max="13577" width="12.875" style="347" customWidth="1"/>
    <col min="13578" max="13578" width="2.375" style="347" customWidth="1"/>
    <col min="13579" max="13579" width="12.875" style="347" customWidth="1"/>
    <col min="13580" max="13580" width="2.375" style="347" customWidth="1"/>
    <col min="13581" max="13824" width="9" style="347"/>
    <col min="13825" max="13825" width="13.625" style="347" customWidth="1"/>
    <col min="13826" max="13826" width="0" style="347" hidden="1" customWidth="1"/>
    <col min="13827" max="13827" width="13" style="347" customWidth="1"/>
    <col min="13828" max="13828" width="2.375" style="347" customWidth="1"/>
    <col min="13829" max="13829" width="12.875" style="347" customWidth="1"/>
    <col min="13830" max="13830" width="2.375" style="347" customWidth="1"/>
    <col min="13831" max="13831" width="12.875" style="347" customWidth="1"/>
    <col min="13832" max="13832" width="2.375" style="347" customWidth="1"/>
    <col min="13833" max="13833" width="12.875" style="347" customWidth="1"/>
    <col min="13834" max="13834" width="2.375" style="347" customWidth="1"/>
    <col min="13835" max="13835" width="12.875" style="347" customWidth="1"/>
    <col min="13836" max="13836" width="2.375" style="347" customWidth="1"/>
    <col min="13837" max="14080" width="9" style="347"/>
    <col min="14081" max="14081" width="13.625" style="347" customWidth="1"/>
    <col min="14082" max="14082" width="0" style="347" hidden="1" customWidth="1"/>
    <col min="14083" max="14083" width="13" style="347" customWidth="1"/>
    <col min="14084" max="14084" width="2.375" style="347" customWidth="1"/>
    <col min="14085" max="14085" width="12.875" style="347" customWidth="1"/>
    <col min="14086" max="14086" width="2.375" style="347" customWidth="1"/>
    <col min="14087" max="14087" width="12.875" style="347" customWidth="1"/>
    <col min="14088" max="14088" width="2.375" style="347" customWidth="1"/>
    <col min="14089" max="14089" width="12.875" style="347" customWidth="1"/>
    <col min="14090" max="14090" width="2.375" style="347" customWidth="1"/>
    <col min="14091" max="14091" width="12.875" style="347" customWidth="1"/>
    <col min="14092" max="14092" width="2.375" style="347" customWidth="1"/>
    <col min="14093" max="14336" width="9" style="347"/>
    <col min="14337" max="14337" width="13.625" style="347" customWidth="1"/>
    <col min="14338" max="14338" width="0" style="347" hidden="1" customWidth="1"/>
    <col min="14339" max="14339" width="13" style="347" customWidth="1"/>
    <col min="14340" max="14340" width="2.375" style="347" customWidth="1"/>
    <col min="14341" max="14341" width="12.875" style="347" customWidth="1"/>
    <col min="14342" max="14342" width="2.375" style="347" customWidth="1"/>
    <col min="14343" max="14343" width="12.875" style="347" customWidth="1"/>
    <col min="14344" max="14344" width="2.375" style="347" customWidth="1"/>
    <col min="14345" max="14345" width="12.875" style="347" customWidth="1"/>
    <col min="14346" max="14346" width="2.375" style="347" customWidth="1"/>
    <col min="14347" max="14347" width="12.875" style="347" customWidth="1"/>
    <col min="14348" max="14348" width="2.375" style="347" customWidth="1"/>
    <col min="14349" max="14592" width="9" style="347"/>
    <col min="14593" max="14593" width="13.625" style="347" customWidth="1"/>
    <col min="14594" max="14594" width="0" style="347" hidden="1" customWidth="1"/>
    <col min="14595" max="14595" width="13" style="347" customWidth="1"/>
    <col min="14596" max="14596" width="2.375" style="347" customWidth="1"/>
    <col min="14597" max="14597" width="12.875" style="347" customWidth="1"/>
    <col min="14598" max="14598" width="2.375" style="347" customWidth="1"/>
    <col min="14599" max="14599" width="12.875" style="347" customWidth="1"/>
    <col min="14600" max="14600" width="2.375" style="347" customWidth="1"/>
    <col min="14601" max="14601" width="12.875" style="347" customWidth="1"/>
    <col min="14602" max="14602" width="2.375" style="347" customWidth="1"/>
    <col min="14603" max="14603" width="12.875" style="347" customWidth="1"/>
    <col min="14604" max="14604" width="2.375" style="347" customWidth="1"/>
    <col min="14605" max="14848" width="9" style="347"/>
    <col min="14849" max="14849" width="13.625" style="347" customWidth="1"/>
    <col min="14850" max="14850" width="0" style="347" hidden="1" customWidth="1"/>
    <col min="14851" max="14851" width="13" style="347" customWidth="1"/>
    <col min="14852" max="14852" width="2.375" style="347" customWidth="1"/>
    <col min="14853" max="14853" width="12.875" style="347" customWidth="1"/>
    <col min="14854" max="14854" width="2.375" style="347" customWidth="1"/>
    <col min="14855" max="14855" width="12.875" style="347" customWidth="1"/>
    <col min="14856" max="14856" width="2.375" style="347" customWidth="1"/>
    <col min="14857" max="14857" width="12.875" style="347" customWidth="1"/>
    <col min="14858" max="14858" width="2.375" style="347" customWidth="1"/>
    <col min="14859" max="14859" width="12.875" style="347" customWidth="1"/>
    <col min="14860" max="14860" width="2.375" style="347" customWidth="1"/>
    <col min="14861" max="15104" width="9" style="347"/>
    <col min="15105" max="15105" width="13.625" style="347" customWidth="1"/>
    <col min="15106" max="15106" width="0" style="347" hidden="1" customWidth="1"/>
    <col min="15107" max="15107" width="13" style="347" customWidth="1"/>
    <col min="15108" max="15108" width="2.375" style="347" customWidth="1"/>
    <col min="15109" max="15109" width="12.875" style="347" customWidth="1"/>
    <col min="15110" max="15110" width="2.375" style="347" customWidth="1"/>
    <col min="15111" max="15111" width="12.875" style="347" customWidth="1"/>
    <col min="15112" max="15112" width="2.375" style="347" customWidth="1"/>
    <col min="15113" max="15113" width="12.875" style="347" customWidth="1"/>
    <col min="15114" max="15114" width="2.375" style="347" customWidth="1"/>
    <col min="15115" max="15115" width="12.875" style="347" customWidth="1"/>
    <col min="15116" max="15116" width="2.375" style="347" customWidth="1"/>
    <col min="15117" max="15360" width="9" style="347"/>
    <col min="15361" max="15361" width="13.625" style="347" customWidth="1"/>
    <col min="15362" max="15362" width="0" style="347" hidden="1" customWidth="1"/>
    <col min="15363" max="15363" width="13" style="347" customWidth="1"/>
    <col min="15364" max="15364" width="2.375" style="347" customWidth="1"/>
    <col min="15365" max="15365" width="12.875" style="347" customWidth="1"/>
    <col min="15366" max="15366" width="2.375" style="347" customWidth="1"/>
    <col min="15367" max="15367" width="12.875" style="347" customWidth="1"/>
    <col min="15368" max="15368" width="2.375" style="347" customWidth="1"/>
    <col min="15369" max="15369" width="12.875" style="347" customWidth="1"/>
    <col min="15370" max="15370" width="2.375" style="347" customWidth="1"/>
    <col min="15371" max="15371" width="12.875" style="347" customWidth="1"/>
    <col min="15372" max="15372" width="2.375" style="347" customWidth="1"/>
    <col min="15373" max="15616" width="9" style="347"/>
    <col min="15617" max="15617" width="13.625" style="347" customWidth="1"/>
    <col min="15618" max="15618" width="0" style="347" hidden="1" customWidth="1"/>
    <col min="15619" max="15619" width="13" style="347" customWidth="1"/>
    <col min="15620" max="15620" width="2.375" style="347" customWidth="1"/>
    <col min="15621" max="15621" width="12.875" style="347" customWidth="1"/>
    <col min="15622" max="15622" width="2.375" style="347" customWidth="1"/>
    <col min="15623" max="15623" width="12.875" style="347" customWidth="1"/>
    <col min="15624" max="15624" width="2.375" style="347" customWidth="1"/>
    <col min="15625" max="15625" width="12.875" style="347" customWidth="1"/>
    <col min="15626" max="15626" width="2.375" style="347" customWidth="1"/>
    <col min="15627" max="15627" width="12.875" style="347" customWidth="1"/>
    <col min="15628" max="15628" width="2.375" style="347" customWidth="1"/>
    <col min="15629" max="15872" width="9" style="347"/>
    <col min="15873" max="15873" width="13.625" style="347" customWidth="1"/>
    <col min="15874" max="15874" width="0" style="347" hidden="1" customWidth="1"/>
    <col min="15875" max="15875" width="13" style="347" customWidth="1"/>
    <col min="15876" max="15876" width="2.375" style="347" customWidth="1"/>
    <col min="15877" max="15877" width="12.875" style="347" customWidth="1"/>
    <col min="15878" max="15878" width="2.375" style="347" customWidth="1"/>
    <col min="15879" max="15879" width="12.875" style="347" customWidth="1"/>
    <col min="15880" max="15880" width="2.375" style="347" customWidth="1"/>
    <col min="15881" max="15881" width="12.875" style="347" customWidth="1"/>
    <col min="15882" max="15882" width="2.375" style="347" customWidth="1"/>
    <col min="15883" max="15883" width="12.875" style="347" customWidth="1"/>
    <col min="15884" max="15884" width="2.375" style="347" customWidth="1"/>
    <col min="15885" max="16128" width="9" style="347"/>
    <col min="16129" max="16129" width="13.625" style="347" customWidth="1"/>
    <col min="16130" max="16130" width="0" style="347" hidden="1" customWidth="1"/>
    <col min="16131" max="16131" width="13" style="347" customWidth="1"/>
    <col min="16132" max="16132" width="2.375" style="347" customWidth="1"/>
    <col min="16133" max="16133" width="12.875" style="347" customWidth="1"/>
    <col min="16134" max="16134" width="2.375" style="347" customWidth="1"/>
    <col min="16135" max="16135" width="12.875" style="347" customWidth="1"/>
    <col min="16136" max="16136" width="2.375" style="347" customWidth="1"/>
    <col min="16137" max="16137" width="12.875" style="347" customWidth="1"/>
    <col min="16138" max="16138" width="2.375" style="347" customWidth="1"/>
    <col min="16139" max="16139" width="12.875" style="347" customWidth="1"/>
    <col min="16140" max="16140" width="2.375" style="347" customWidth="1"/>
    <col min="16141" max="16384" width="9" style="347"/>
  </cols>
  <sheetData>
    <row r="1" spans="1:12" ht="14.25">
      <c r="A1" s="167" t="s">
        <v>930</v>
      </c>
      <c r="B1" s="346"/>
      <c r="C1" s="346"/>
      <c r="D1" s="346"/>
      <c r="E1" s="346"/>
      <c r="F1" s="346"/>
      <c r="G1" s="346"/>
      <c r="H1" s="346"/>
      <c r="I1" s="346"/>
      <c r="J1" s="346"/>
    </row>
    <row r="2" spans="1:12" ht="14.25" thickBot="1"/>
    <row r="3" spans="1:12" ht="18" customHeight="1">
      <c r="A3" s="348" t="s">
        <v>42</v>
      </c>
      <c r="B3" s="1206" t="str">
        <f t="shared" ref="B3:L3" si="0">DBCS(B39)&amp;"年度"</f>
        <v>２１年度</v>
      </c>
      <c r="C3" s="1208" t="str">
        <f>DBCS(C39)&amp;"年度"</f>
        <v>Ｒ２年度</v>
      </c>
      <c r="D3" s="1209" t="str">
        <f t="shared" si="0"/>
        <v>年度</v>
      </c>
      <c r="E3" s="1208" t="str">
        <f t="shared" si="0"/>
        <v>Ｒ３年度</v>
      </c>
      <c r="F3" s="1209" t="str">
        <f t="shared" si="0"/>
        <v>年度</v>
      </c>
      <c r="G3" s="1208" t="str">
        <f t="shared" si="0"/>
        <v>Ｒ４年度</v>
      </c>
      <c r="H3" s="1209" t="str">
        <f t="shared" si="0"/>
        <v>年度</v>
      </c>
      <c r="I3" s="1208" t="str">
        <f t="shared" si="0"/>
        <v>Ｒ５年度</v>
      </c>
      <c r="J3" s="1209" t="str">
        <f t="shared" si="0"/>
        <v>年度</v>
      </c>
      <c r="K3" s="1212" t="str">
        <f t="shared" si="0"/>
        <v>Ｒ６年度</v>
      </c>
      <c r="L3" s="1213" t="str">
        <f t="shared" si="0"/>
        <v>年度</v>
      </c>
    </row>
    <row r="4" spans="1:12" ht="18" customHeight="1">
      <c r="A4" s="349" t="s">
        <v>43</v>
      </c>
      <c r="B4" s="1207"/>
      <c r="C4" s="1210"/>
      <c r="D4" s="1211"/>
      <c r="E4" s="1210"/>
      <c r="F4" s="1211"/>
      <c r="G4" s="1210"/>
      <c r="H4" s="1211"/>
      <c r="I4" s="1210"/>
      <c r="J4" s="1211"/>
      <c r="K4" s="1214"/>
      <c r="L4" s="1215"/>
    </row>
    <row r="5" spans="1:12" ht="11.1" customHeight="1">
      <c r="A5" s="1198" t="s">
        <v>44</v>
      </c>
      <c r="B5" s="350" t="s">
        <v>521</v>
      </c>
      <c r="C5" s="351" t="s">
        <v>45</v>
      </c>
      <c r="D5" s="351"/>
      <c r="E5" s="350" t="s">
        <v>45</v>
      </c>
      <c r="F5" s="352"/>
      <c r="G5" s="351" t="s">
        <v>45</v>
      </c>
      <c r="H5" s="351"/>
      <c r="I5" s="350" t="s">
        <v>45</v>
      </c>
      <c r="J5" s="351"/>
      <c r="K5" s="350" t="s">
        <v>521</v>
      </c>
      <c r="L5" s="353"/>
    </row>
    <row r="6" spans="1:12" s="359" customFormat="1" ht="18" customHeight="1">
      <c r="A6" s="1199"/>
      <c r="B6" s="354">
        <v>14.4</v>
      </c>
      <c r="C6" s="355">
        <v>48.38</v>
      </c>
      <c r="D6" s="356"/>
      <c r="E6" s="357">
        <v>95.51</v>
      </c>
      <c r="F6" s="356"/>
      <c r="G6" s="357">
        <v>158.96</v>
      </c>
      <c r="H6" s="357"/>
      <c r="I6" s="355">
        <v>46.83</v>
      </c>
      <c r="J6" s="357"/>
      <c r="K6" s="355">
        <v>95.31</v>
      </c>
      <c r="L6" s="358"/>
    </row>
    <row r="7" spans="1:12" s="359" customFormat="1" ht="18" customHeight="1">
      <c r="A7" s="1199"/>
      <c r="B7" s="360">
        <v>0</v>
      </c>
      <c r="C7" s="361">
        <v>1.05</v>
      </c>
      <c r="D7" s="362"/>
      <c r="E7" s="363">
        <v>9.61</v>
      </c>
      <c r="F7" s="362"/>
      <c r="G7" s="363">
        <v>0.6</v>
      </c>
      <c r="H7" s="364"/>
      <c r="I7" s="361">
        <v>7.1</v>
      </c>
      <c r="J7" s="364"/>
      <c r="K7" s="361">
        <v>0</v>
      </c>
      <c r="L7" s="365"/>
    </row>
    <row r="8" spans="1:12" s="359" customFormat="1" ht="18" customHeight="1">
      <c r="A8" s="1199"/>
      <c r="B8" s="366">
        <v>62.27</v>
      </c>
      <c r="C8" s="354"/>
      <c r="D8" s="367"/>
      <c r="E8" s="368"/>
      <c r="F8" s="367"/>
      <c r="G8" s="368"/>
      <c r="I8" s="354"/>
      <c r="K8" s="354"/>
      <c r="L8" s="369"/>
    </row>
    <row r="9" spans="1:12" s="359" customFormat="1" ht="18" customHeight="1">
      <c r="A9" s="1205"/>
      <c r="B9" s="370">
        <v>0</v>
      </c>
      <c r="C9" s="371"/>
      <c r="D9" s="367"/>
      <c r="E9" s="372"/>
      <c r="F9" s="367"/>
      <c r="G9" s="372"/>
      <c r="I9" s="371"/>
      <c r="K9" s="371"/>
      <c r="L9" s="369"/>
    </row>
    <row r="10" spans="1:12" s="359" customFormat="1" ht="18" customHeight="1">
      <c r="A10" s="1198" t="s">
        <v>46</v>
      </c>
      <c r="B10" s="373">
        <v>0.9</v>
      </c>
      <c r="C10" s="374">
        <v>132.91499999999999</v>
      </c>
      <c r="D10" s="375"/>
      <c r="E10" s="374">
        <v>63.63</v>
      </c>
      <c r="F10" s="375"/>
      <c r="G10" s="374">
        <v>173.11</v>
      </c>
      <c r="H10" s="376"/>
      <c r="I10" s="374">
        <v>72.7</v>
      </c>
      <c r="J10" s="376"/>
      <c r="K10" s="374">
        <v>124.5</v>
      </c>
      <c r="L10" s="377"/>
    </row>
    <row r="11" spans="1:12" s="359" customFormat="1" ht="18" customHeight="1">
      <c r="A11" s="1199"/>
      <c r="B11" s="360">
        <v>0</v>
      </c>
      <c r="C11" s="361">
        <v>4.3</v>
      </c>
      <c r="D11" s="367"/>
      <c r="E11" s="361">
        <v>0</v>
      </c>
      <c r="F11" s="367"/>
      <c r="G11" s="361">
        <v>28.9</v>
      </c>
      <c r="I11" s="361">
        <v>200.48</v>
      </c>
      <c r="K11" s="361">
        <v>0</v>
      </c>
      <c r="L11" s="369"/>
    </row>
    <row r="12" spans="1:12" s="359" customFormat="1" ht="18" customHeight="1">
      <c r="A12" s="1199"/>
      <c r="B12" s="378">
        <v>473.8</v>
      </c>
      <c r="C12" s="354"/>
      <c r="D12" s="367"/>
      <c r="E12" s="368"/>
      <c r="F12" s="367"/>
      <c r="G12" s="368"/>
      <c r="I12" s="354"/>
      <c r="K12" s="354"/>
      <c r="L12" s="369"/>
    </row>
    <row r="13" spans="1:12" s="359" customFormat="1" ht="18" customHeight="1">
      <c r="A13" s="1205"/>
      <c r="B13" s="370">
        <v>0</v>
      </c>
      <c r="C13" s="379"/>
      <c r="D13" s="380"/>
      <c r="E13" s="381"/>
      <c r="F13" s="380"/>
      <c r="G13" s="381"/>
      <c r="H13" s="382"/>
      <c r="I13" s="379"/>
      <c r="J13" s="382"/>
      <c r="K13" s="379"/>
      <c r="L13" s="383"/>
    </row>
    <row r="14" spans="1:12" s="359" customFormat="1" ht="18" customHeight="1">
      <c r="A14" s="1198" t="s">
        <v>47</v>
      </c>
      <c r="B14" s="373">
        <v>243.9</v>
      </c>
      <c r="C14" s="374">
        <v>108.62</v>
      </c>
      <c r="D14" s="375"/>
      <c r="E14" s="384">
        <v>27.14</v>
      </c>
      <c r="F14" s="375"/>
      <c r="G14" s="384">
        <v>391.04</v>
      </c>
      <c r="H14" s="376"/>
      <c r="I14" s="374">
        <v>237.08</v>
      </c>
      <c r="J14" s="376"/>
      <c r="K14" s="385">
        <v>132.535</v>
      </c>
      <c r="L14" s="377"/>
    </row>
    <row r="15" spans="1:12" s="359" customFormat="1" ht="18" customHeight="1">
      <c r="A15" s="1199"/>
      <c r="B15" s="386">
        <v>-175.6</v>
      </c>
      <c r="C15" s="361">
        <v>58.8</v>
      </c>
      <c r="D15" s="367"/>
      <c r="E15" s="361">
        <v>2.9</v>
      </c>
      <c r="F15" s="367"/>
      <c r="G15" s="361">
        <v>246.6</v>
      </c>
      <c r="I15" s="361">
        <v>0</v>
      </c>
      <c r="K15" s="361">
        <v>1.4</v>
      </c>
      <c r="L15" s="369"/>
    </row>
    <row r="16" spans="1:12" s="359" customFormat="1" ht="18" customHeight="1">
      <c r="A16" s="1199"/>
      <c r="B16" s="366">
        <v>2.2999999999999998</v>
      </c>
      <c r="C16" s="354"/>
      <c r="D16" s="367"/>
      <c r="E16" s="368"/>
      <c r="F16" s="367"/>
      <c r="G16" s="368"/>
      <c r="I16" s="354"/>
      <c r="K16" s="354"/>
      <c r="L16" s="369"/>
    </row>
    <row r="17" spans="1:12" s="359" customFormat="1" ht="18" customHeight="1">
      <c r="A17" s="1205"/>
      <c r="B17" s="370">
        <v>0</v>
      </c>
      <c r="C17" s="387"/>
      <c r="D17" s="380"/>
      <c r="E17" s="388"/>
      <c r="F17" s="380"/>
      <c r="G17" s="388"/>
      <c r="H17" s="382"/>
      <c r="I17" s="387"/>
      <c r="J17" s="382"/>
      <c r="K17" s="387"/>
      <c r="L17" s="383"/>
    </row>
    <row r="18" spans="1:12" s="359" customFormat="1" ht="18" customHeight="1">
      <c r="A18" s="1199" t="s">
        <v>48</v>
      </c>
      <c r="B18" s="389">
        <v>121.4</v>
      </c>
      <c r="C18" s="355">
        <v>72.989999999999995</v>
      </c>
      <c r="D18" s="375"/>
      <c r="E18" s="357">
        <v>66.980999999999995</v>
      </c>
      <c r="F18" s="375"/>
      <c r="G18" s="357">
        <v>58.24</v>
      </c>
      <c r="H18" s="376"/>
      <c r="I18" s="355">
        <v>161.12</v>
      </c>
      <c r="J18" s="376"/>
      <c r="K18" s="355">
        <v>137.44999999999999</v>
      </c>
      <c r="L18" s="377"/>
    </row>
    <row r="19" spans="1:12" s="359" customFormat="1" ht="18" customHeight="1">
      <c r="A19" s="1199"/>
      <c r="B19" s="386">
        <v>-56.4</v>
      </c>
      <c r="C19" s="361">
        <v>0</v>
      </c>
      <c r="D19" s="367"/>
      <c r="E19" s="361">
        <v>29.38</v>
      </c>
      <c r="F19" s="367"/>
      <c r="G19" s="361">
        <v>0.1</v>
      </c>
      <c r="I19" s="361">
        <v>17.399999999999999</v>
      </c>
      <c r="K19" s="361">
        <v>10.24</v>
      </c>
      <c r="L19" s="369"/>
    </row>
    <row r="20" spans="1:12" s="359" customFormat="1" ht="18" customHeight="1">
      <c r="A20" s="1199"/>
      <c r="B20" s="366">
        <v>53.95</v>
      </c>
      <c r="C20" s="354"/>
      <c r="D20" s="367"/>
      <c r="E20" s="368"/>
      <c r="F20" s="367"/>
      <c r="G20" s="368"/>
      <c r="I20" s="354"/>
      <c r="K20" s="354"/>
      <c r="L20" s="369"/>
    </row>
    <row r="21" spans="1:12" s="359" customFormat="1" ht="18" customHeight="1">
      <c r="A21" s="1205"/>
      <c r="B21" s="370">
        <v>0</v>
      </c>
      <c r="C21" s="387"/>
      <c r="D21" s="380"/>
      <c r="E21" s="388"/>
      <c r="F21" s="380"/>
      <c r="G21" s="388"/>
      <c r="H21" s="382"/>
      <c r="I21" s="387"/>
      <c r="J21" s="382"/>
      <c r="K21" s="387"/>
      <c r="L21" s="383"/>
    </row>
    <row r="22" spans="1:12" s="359" customFormat="1" ht="18" customHeight="1">
      <c r="A22" s="1198" t="s">
        <v>49</v>
      </c>
      <c r="B22" s="373">
        <v>38</v>
      </c>
      <c r="C22" s="374">
        <v>10.31</v>
      </c>
      <c r="D22" s="375"/>
      <c r="E22" s="384">
        <v>111.64</v>
      </c>
      <c r="F22" s="375"/>
      <c r="G22" s="384">
        <v>107.1</v>
      </c>
      <c r="H22" s="376"/>
      <c r="I22" s="374">
        <v>56.7</v>
      </c>
      <c r="J22" s="376"/>
      <c r="K22" s="374">
        <v>73.650000000000006</v>
      </c>
      <c r="L22" s="377"/>
    </row>
    <row r="23" spans="1:12" s="359" customFormat="1" ht="18" customHeight="1">
      <c r="A23" s="1199"/>
      <c r="B23" s="386">
        <v>-25.9</v>
      </c>
      <c r="C23" s="361">
        <v>1.33</v>
      </c>
      <c r="D23" s="367"/>
      <c r="E23" s="361">
        <v>0</v>
      </c>
      <c r="F23" s="367"/>
      <c r="G23" s="361">
        <v>0.7</v>
      </c>
      <c r="I23" s="361">
        <v>0.7</v>
      </c>
      <c r="K23" s="361">
        <v>7.68</v>
      </c>
      <c r="L23" s="369"/>
    </row>
    <row r="24" spans="1:12" s="359" customFormat="1" ht="18" customHeight="1">
      <c r="A24" s="1199"/>
      <c r="B24" s="389">
        <v>10.27</v>
      </c>
      <c r="C24" s="354"/>
      <c r="D24" s="367"/>
      <c r="E24" s="368"/>
      <c r="F24" s="367"/>
      <c r="G24" s="368"/>
      <c r="I24" s="354"/>
      <c r="K24" s="354"/>
      <c r="L24" s="369"/>
    </row>
    <row r="25" spans="1:12" s="359" customFormat="1" ht="18" customHeight="1">
      <c r="A25" s="1205"/>
      <c r="B25" s="370">
        <v>0</v>
      </c>
      <c r="C25" s="387"/>
      <c r="D25" s="380"/>
      <c r="E25" s="388"/>
      <c r="F25" s="380"/>
      <c r="G25" s="388"/>
      <c r="H25" s="382"/>
      <c r="I25" s="387"/>
      <c r="J25" s="382"/>
      <c r="K25" s="387"/>
      <c r="L25" s="383"/>
    </row>
    <row r="26" spans="1:12" s="359" customFormat="1" ht="18" customHeight="1">
      <c r="A26" s="1199" t="s">
        <v>50</v>
      </c>
      <c r="B26" s="389">
        <v>140.1</v>
      </c>
      <c r="C26" s="374">
        <v>204.71</v>
      </c>
      <c r="D26" s="375"/>
      <c r="E26" s="374">
        <v>88.81</v>
      </c>
      <c r="F26" s="375"/>
      <c r="G26" s="374">
        <v>26.86</v>
      </c>
      <c r="H26" s="376"/>
      <c r="I26" s="374">
        <v>120.16</v>
      </c>
      <c r="J26" s="376"/>
      <c r="K26" s="374">
        <v>52.3</v>
      </c>
      <c r="L26" s="377"/>
    </row>
    <row r="27" spans="1:12" s="359" customFormat="1" ht="18" customHeight="1">
      <c r="A27" s="1199"/>
      <c r="B27" s="386">
        <v>-121.6</v>
      </c>
      <c r="C27" s="361">
        <v>1.42</v>
      </c>
      <c r="D27" s="367"/>
      <c r="E27" s="361">
        <v>0</v>
      </c>
      <c r="F27" s="367"/>
      <c r="G27" s="361">
        <v>0</v>
      </c>
      <c r="I27" s="361">
        <v>0</v>
      </c>
      <c r="K27" s="361">
        <v>0</v>
      </c>
      <c r="L27" s="369"/>
    </row>
    <row r="28" spans="1:12" s="359" customFormat="1" ht="18" customHeight="1">
      <c r="A28" s="1199"/>
      <c r="B28" s="366">
        <v>0</v>
      </c>
      <c r="C28" s="354"/>
      <c r="D28" s="367"/>
      <c r="E28" s="368"/>
      <c r="F28" s="367"/>
      <c r="G28" s="368"/>
      <c r="I28" s="354"/>
      <c r="K28" s="354"/>
      <c r="L28" s="369"/>
    </row>
    <row r="29" spans="1:12" s="359" customFormat="1" ht="18" customHeight="1">
      <c r="A29" s="1205"/>
      <c r="B29" s="370">
        <v>0</v>
      </c>
      <c r="C29" s="387"/>
      <c r="D29" s="380"/>
      <c r="E29" s="388"/>
      <c r="F29" s="380"/>
      <c r="G29" s="388"/>
      <c r="H29" s="382"/>
      <c r="I29" s="387"/>
      <c r="J29" s="382"/>
      <c r="K29" s="387"/>
      <c r="L29" s="383"/>
    </row>
    <row r="30" spans="1:12" s="359" customFormat="1" ht="18" customHeight="1">
      <c r="A30" s="1198" t="s">
        <v>25</v>
      </c>
      <c r="B30" s="389">
        <v>558.70000000000005</v>
      </c>
      <c r="C30" s="374">
        <v>577.92499999999995</v>
      </c>
      <c r="D30" s="375"/>
      <c r="E30" s="374">
        <v>453.71099999999996</v>
      </c>
      <c r="F30" s="375"/>
      <c r="G30" s="384">
        <v>915.31000000000017</v>
      </c>
      <c r="H30" s="376"/>
      <c r="I30" s="374">
        <v>694.59</v>
      </c>
      <c r="J30" s="376"/>
      <c r="K30" s="374">
        <f>K6+K10+K14+K18+K22+K26</f>
        <v>615.745</v>
      </c>
      <c r="L30" s="377"/>
    </row>
    <row r="31" spans="1:12" s="359" customFormat="1" ht="18" customHeight="1">
      <c r="A31" s="1199"/>
      <c r="B31" s="386">
        <f>SUM(B7,B11,B15,B19,B23,B27)</f>
        <v>-379.5</v>
      </c>
      <c r="C31" s="361">
        <v>66.899999999999991</v>
      </c>
      <c r="D31" s="367"/>
      <c r="E31" s="363">
        <v>41.89</v>
      </c>
      <c r="F31" s="367"/>
      <c r="G31" s="363">
        <v>276.90000000000003</v>
      </c>
      <c r="I31" s="361">
        <v>225.67999999999998</v>
      </c>
      <c r="K31" s="361">
        <f>K7+K11+K15+K19+K23+K27</f>
        <v>19.32</v>
      </c>
      <c r="L31" s="369"/>
    </row>
    <row r="32" spans="1:12" s="359" customFormat="1" ht="18" customHeight="1">
      <c r="A32" s="1199"/>
      <c r="B32" s="366">
        <v>607.59</v>
      </c>
      <c r="C32" s="354"/>
      <c r="E32" s="354"/>
      <c r="F32" s="367"/>
      <c r="G32" s="368"/>
      <c r="I32" s="354"/>
      <c r="K32" s="354"/>
      <c r="L32" s="369"/>
    </row>
    <row r="33" spans="1:12" s="359" customFormat="1" ht="18" customHeight="1" thickBot="1">
      <c r="A33" s="1200"/>
      <c r="B33" s="390">
        <v>0</v>
      </c>
      <c r="C33" s="391"/>
      <c r="D33" s="392"/>
      <c r="E33" s="391"/>
      <c r="F33" s="393"/>
      <c r="G33" s="394"/>
      <c r="H33" s="392"/>
      <c r="I33" s="391"/>
      <c r="J33" s="392"/>
      <c r="K33" s="391"/>
      <c r="L33" s="395"/>
    </row>
    <row r="34" spans="1:12" s="359" customFormat="1" ht="15" customHeight="1">
      <c r="B34" s="368"/>
      <c r="C34" s="396"/>
      <c r="D34" s="396"/>
    </row>
    <row r="35" spans="1:12">
      <c r="A35" s="347" t="s">
        <v>51</v>
      </c>
    </row>
    <row r="36" spans="1:12">
      <c r="A36" s="397" t="s">
        <v>52</v>
      </c>
      <c r="B36" s="397"/>
      <c r="C36" s="397"/>
      <c r="D36" s="397"/>
      <c r="E36" s="397"/>
      <c r="F36" s="397"/>
      <c r="G36" s="397"/>
      <c r="H36" s="397"/>
      <c r="I36" s="397"/>
      <c r="J36" s="397"/>
    </row>
    <row r="37" spans="1:12">
      <c r="A37" s="347" t="s">
        <v>53</v>
      </c>
    </row>
    <row r="38" spans="1:12">
      <c r="E38" s="1201"/>
      <c r="F38" s="1201"/>
      <c r="G38" s="1201"/>
      <c r="H38" s="1202"/>
      <c r="I38" s="1201"/>
      <c r="J38" s="1202"/>
      <c r="K38" s="1201"/>
      <c r="L38" s="1202"/>
    </row>
    <row r="39" spans="1:12">
      <c r="A39" s="399"/>
      <c r="B39" s="399">
        <v>21</v>
      </c>
      <c r="C39" s="1203" t="s">
        <v>509</v>
      </c>
      <c r="D39" s="1204"/>
      <c r="E39" s="400" t="s">
        <v>545</v>
      </c>
      <c r="F39" s="401"/>
      <c r="G39" s="400" t="s">
        <v>862</v>
      </c>
      <c r="H39" s="401"/>
      <c r="I39" s="1203" t="s">
        <v>874</v>
      </c>
      <c r="J39" s="1204"/>
      <c r="K39" s="1203" t="s">
        <v>929</v>
      </c>
      <c r="L39" s="1204"/>
    </row>
    <row r="40" spans="1:12">
      <c r="B40" s="347" t="s">
        <v>546</v>
      </c>
    </row>
  </sheetData>
  <mergeCells count="20">
    <mergeCell ref="K3:L4"/>
    <mergeCell ref="B3:B4"/>
    <mergeCell ref="C3:D4"/>
    <mergeCell ref="E3:F4"/>
    <mergeCell ref="G3:H4"/>
    <mergeCell ref="I3:J4"/>
    <mergeCell ref="C39:D39"/>
    <mergeCell ref="I39:J39"/>
    <mergeCell ref="K39:L39"/>
    <mergeCell ref="A5:A9"/>
    <mergeCell ref="A10:A13"/>
    <mergeCell ref="A14:A17"/>
    <mergeCell ref="A18:A21"/>
    <mergeCell ref="A22:A25"/>
    <mergeCell ref="A26:A29"/>
    <mergeCell ref="A30:A33"/>
    <mergeCell ref="E38:F38"/>
    <mergeCell ref="G38:H38"/>
    <mergeCell ref="I38:J38"/>
    <mergeCell ref="K38:L38"/>
  </mergeCells>
  <phoneticPr fontId="7"/>
  <printOptions horizontalCentered="1"/>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AD98-1E24-41FF-AD2E-46A474DBBE28}">
  <sheetPr>
    <tabColor rgb="FFFFFF00"/>
    <pageSetUpPr fitToPage="1"/>
  </sheetPr>
  <dimension ref="A1:I340"/>
  <sheetViews>
    <sheetView view="pageBreakPreview" zoomScaleNormal="100" zoomScaleSheetLayoutView="100" workbookViewId="0"/>
  </sheetViews>
  <sheetFormatPr defaultColWidth="9" defaultRowHeight="13.5"/>
  <cols>
    <col min="1" max="1" width="14.625" style="78" customWidth="1"/>
    <col min="2" max="7" width="10.125" style="78" customWidth="1"/>
    <col min="8" max="8" width="11.625" style="78" customWidth="1"/>
    <col min="9" max="16384" width="9" style="78"/>
  </cols>
  <sheetData>
    <row r="1" spans="1:8" ht="20.25" customHeight="1">
      <c r="A1" s="77" t="s">
        <v>379</v>
      </c>
    </row>
    <row r="2" spans="1:8" ht="20.25" customHeight="1">
      <c r="A2" s="79"/>
      <c r="H2" s="80"/>
    </row>
    <row r="3" spans="1:8" ht="20.25" customHeight="1" thickBot="1">
      <c r="A3" s="81" t="s">
        <v>380</v>
      </c>
      <c r="B3" s="82"/>
      <c r="C3" s="82"/>
      <c r="D3" s="82"/>
      <c r="E3" s="82"/>
      <c r="F3" s="82"/>
      <c r="G3" s="82"/>
      <c r="H3" s="83" t="str">
        <f>'Ⅲ-8-1'!K3</f>
        <v>令和７年３月３１日現在</v>
      </c>
    </row>
    <row r="4" spans="1:8" ht="20.25" customHeight="1">
      <c r="A4" s="84" t="s">
        <v>310</v>
      </c>
      <c r="B4" s="1772" t="s">
        <v>381</v>
      </c>
      <c r="C4" s="1770" t="s">
        <v>382</v>
      </c>
      <c r="D4" s="1770" t="s">
        <v>383</v>
      </c>
      <c r="E4" s="1770" t="s">
        <v>384</v>
      </c>
      <c r="F4" s="1770" t="s">
        <v>335</v>
      </c>
      <c r="G4" s="1764" t="s">
        <v>385</v>
      </c>
      <c r="H4" s="1766" t="s">
        <v>386</v>
      </c>
    </row>
    <row r="5" spans="1:8" ht="20.25" customHeight="1" thickBot="1">
      <c r="A5" s="85" t="s">
        <v>387</v>
      </c>
      <c r="B5" s="1773"/>
      <c r="C5" s="1771"/>
      <c r="D5" s="1771"/>
      <c r="E5" s="1771"/>
      <c r="F5" s="1771"/>
      <c r="G5" s="1765"/>
      <c r="H5" s="1767"/>
    </row>
    <row r="6" spans="1:8" ht="20.25" customHeight="1">
      <c r="A6" s="86" t="s">
        <v>555</v>
      </c>
      <c r="B6" s="87">
        <v>15051</v>
      </c>
      <c r="C6" s="87">
        <v>668</v>
      </c>
      <c r="D6" s="87">
        <v>81367</v>
      </c>
      <c r="E6" s="87">
        <v>6892</v>
      </c>
      <c r="F6" s="87">
        <v>2975</v>
      </c>
      <c r="G6" s="88">
        <v>84304</v>
      </c>
      <c r="H6" s="89">
        <v>191257</v>
      </c>
    </row>
    <row r="7" spans="1:8" ht="20.25" customHeight="1">
      <c r="A7" s="90" t="s">
        <v>556</v>
      </c>
      <c r="B7" s="87">
        <v>9719</v>
      </c>
      <c r="C7" s="87">
        <v>374</v>
      </c>
      <c r="D7" s="87">
        <v>48792</v>
      </c>
      <c r="E7" s="87">
        <v>3834</v>
      </c>
      <c r="F7" s="87">
        <v>1825</v>
      </c>
      <c r="G7" s="88">
        <v>61631</v>
      </c>
      <c r="H7" s="91">
        <v>126175</v>
      </c>
    </row>
    <row r="8" spans="1:8" ht="20.25" customHeight="1">
      <c r="A8" s="90" t="s">
        <v>557</v>
      </c>
      <c r="B8" s="87">
        <v>2049</v>
      </c>
      <c r="C8" s="87">
        <v>63</v>
      </c>
      <c r="D8" s="87">
        <v>8856</v>
      </c>
      <c r="E8" s="87">
        <v>1082</v>
      </c>
      <c r="F8" s="87">
        <v>414</v>
      </c>
      <c r="G8" s="88">
        <v>14064</v>
      </c>
      <c r="H8" s="91">
        <v>26528</v>
      </c>
    </row>
    <row r="9" spans="1:8" ht="20.25" customHeight="1">
      <c r="A9" s="90" t="s">
        <v>558</v>
      </c>
      <c r="B9" s="87">
        <v>3296</v>
      </c>
      <c r="C9" s="87">
        <v>153</v>
      </c>
      <c r="D9" s="87">
        <v>15130</v>
      </c>
      <c r="E9" s="87">
        <v>1209</v>
      </c>
      <c r="F9" s="87">
        <v>580</v>
      </c>
      <c r="G9" s="88">
        <v>22652</v>
      </c>
      <c r="H9" s="91">
        <v>43020</v>
      </c>
    </row>
    <row r="10" spans="1:8" ht="20.25" customHeight="1">
      <c r="A10" s="90" t="s">
        <v>559</v>
      </c>
      <c r="B10" s="87">
        <v>2740</v>
      </c>
      <c r="C10" s="87">
        <v>179</v>
      </c>
      <c r="D10" s="87">
        <v>17641</v>
      </c>
      <c r="E10" s="87">
        <v>1432</v>
      </c>
      <c r="F10" s="87">
        <v>550</v>
      </c>
      <c r="G10" s="88">
        <v>18838</v>
      </c>
      <c r="H10" s="91">
        <v>41380</v>
      </c>
    </row>
    <row r="11" spans="1:8" ht="20.25" customHeight="1">
      <c r="A11" s="90" t="s">
        <v>560</v>
      </c>
      <c r="B11" s="87">
        <v>2870</v>
      </c>
      <c r="C11" s="87">
        <v>86</v>
      </c>
      <c r="D11" s="87">
        <v>8951</v>
      </c>
      <c r="E11" s="87">
        <v>832</v>
      </c>
      <c r="F11" s="87">
        <v>445</v>
      </c>
      <c r="G11" s="88">
        <v>15702</v>
      </c>
      <c r="H11" s="91">
        <v>28886</v>
      </c>
    </row>
    <row r="12" spans="1:8" ht="20.25" customHeight="1">
      <c r="A12" s="90" t="s">
        <v>561</v>
      </c>
      <c r="B12" s="87">
        <v>1884</v>
      </c>
      <c r="C12" s="87">
        <v>39</v>
      </c>
      <c r="D12" s="87">
        <v>8276</v>
      </c>
      <c r="E12" s="87">
        <v>573</v>
      </c>
      <c r="F12" s="87">
        <v>336</v>
      </c>
      <c r="G12" s="88">
        <v>13907</v>
      </c>
      <c r="H12" s="91">
        <v>25015</v>
      </c>
    </row>
    <row r="13" spans="1:8" ht="20.25" customHeight="1">
      <c r="A13" s="90" t="s">
        <v>562</v>
      </c>
      <c r="B13" s="87">
        <v>14307</v>
      </c>
      <c r="C13" s="87">
        <v>537</v>
      </c>
      <c r="D13" s="87">
        <v>76989</v>
      </c>
      <c r="E13" s="87">
        <v>4652</v>
      </c>
      <c r="F13" s="87">
        <v>2276</v>
      </c>
      <c r="G13" s="88">
        <v>71223</v>
      </c>
      <c r="H13" s="91">
        <v>169984</v>
      </c>
    </row>
    <row r="14" spans="1:8" ht="20.25" customHeight="1">
      <c r="A14" s="90" t="s">
        <v>563</v>
      </c>
      <c r="B14" s="87">
        <v>5414</v>
      </c>
      <c r="C14" s="87">
        <v>156</v>
      </c>
      <c r="D14" s="87">
        <v>21537</v>
      </c>
      <c r="E14" s="87">
        <v>2008</v>
      </c>
      <c r="F14" s="87">
        <v>767</v>
      </c>
      <c r="G14" s="88">
        <v>24326</v>
      </c>
      <c r="H14" s="91">
        <v>54208</v>
      </c>
    </row>
    <row r="15" spans="1:8" ht="20.25" customHeight="1" thickBot="1">
      <c r="A15" s="92" t="s">
        <v>564</v>
      </c>
      <c r="B15" s="87">
        <v>1952</v>
      </c>
      <c r="C15" s="87">
        <v>125</v>
      </c>
      <c r="D15" s="87">
        <v>19298</v>
      </c>
      <c r="E15" s="87">
        <v>671</v>
      </c>
      <c r="F15" s="87">
        <v>851</v>
      </c>
      <c r="G15" s="88">
        <v>13667</v>
      </c>
      <c r="H15" s="91">
        <v>36564</v>
      </c>
    </row>
    <row r="16" spans="1:8" ht="20.25" customHeight="1" thickBot="1">
      <c r="A16" s="93" t="s">
        <v>565</v>
      </c>
      <c r="B16" s="94">
        <v>59282</v>
      </c>
      <c r="C16" s="95">
        <v>2380</v>
      </c>
      <c r="D16" s="95">
        <v>306837</v>
      </c>
      <c r="E16" s="95">
        <v>23185</v>
      </c>
      <c r="F16" s="95">
        <v>11019</v>
      </c>
      <c r="G16" s="96">
        <v>340314</v>
      </c>
      <c r="H16" s="97">
        <v>743017</v>
      </c>
    </row>
    <row r="17" spans="1:8" ht="20.25" customHeight="1">
      <c r="A17" s="86" t="s">
        <v>566</v>
      </c>
      <c r="B17" s="98">
        <v>687</v>
      </c>
      <c r="C17" s="99">
        <v>39</v>
      </c>
      <c r="D17" s="99">
        <v>2921</v>
      </c>
      <c r="E17" s="99">
        <v>224</v>
      </c>
      <c r="F17" s="99">
        <v>112</v>
      </c>
      <c r="G17" s="100">
        <v>3666</v>
      </c>
      <c r="H17" s="89">
        <v>7649</v>
      </c>
    </row>
    <row r="18" spans="1:8" ht="20.25" customHeight="1">
      <c r="A18" s="90" t="s">
        <v>567</v>
      </c>
      <c r="B18" s="101">
        <v>286</v>
      </c>
      <c r="C18" s="102">
        <v>26</v>
      </c>
      <c r="D18" s="102">
        <v>1308</v>
      </c>
      <c r="E18" s="102">
        <v>159</v>
      </c>
      <c r="F18" s="102">
        <v>30</v>
      </c>
      <c r="G18" s="103">
        <v>1834</v>
      </c>
      <c r="H18" s="91">
        <v>3643</v>
      </c>
    </row>
    <row r="19" spans="1:8" ht="20.25" customHeight="1">
      <c r="A19" s="90" t="s">
        <v>568</v>
      </c>
      <c r="B19" s="101">
        <v>131</v>
      </c>
      <c r="C19" s="102">
        <v>11</v>
      </c>
      <c r="D19" s="102">
        <v>612</v>
      </c>
      <c r="E19" s="102">
        <v>68</v>
      </c>
      <c r="F19" s="102">
        <v>18</v>
      </c>
      <c r="G19" s="103">
        <v>842</v>
      </c>
      <c r="H19" s="91">
        <v>1682</v>
      </c>
    </row>
    <row r="20" spans="1:8" ht="20.25" customHeight="1" thickBot="1">
      <c r="A20" s="92" t="s">
        <v>569</v>
      </c>
      <c r="B20" s="104">
        <v>204</v>
      </c>
      <c r="C20" s="105">
        <v>10</v>
      </c>
      <c r="D20" s="105">
        <v>688</v>
      </c>
      <c r="E20" s="105">
        <v>65</v>
      </c>
      <c r="F20" s="105">
        <v>33</v>
      </c>
      <c r="G20" s="106">
        <v>1130</v>
      </c>
      <c r="H20" s="107">
        <v>2130</v>
      </c>
    </row>
    <row r="21" spans="1:8" ht="20.25" customHeight="1" thickBot="1">
      <c r="A21" s="93" t="s">
        <v>570</v>
      </c>
      <c r="B21" s="94">
        <v>1308</v>
      </c>
      <c r="C21" s="95">
        <v>86</v>
      </c>
      <c r="D21" s="95">
        <v>5529</v>
      </c>
      <c r="E21" s="95">
        <v>516</v>
      </c>
      <c r="F21" s="95">
        <v>193</v>
      </c>
      <c r="G21" s="96">
        <v>7472</v>
      </c>
      <c r="H21" s="97">
        <v>15104</v>
      </c>
    </row>
    <row r="22" spans="1:8" ht="20.25" customHeight="1">
      <c r="A22" s="86" t="s">
        <v>571</v>
      </c>
      <c r="B22" s="98">
        <v>568</v>
      </c>
      <c r="C22" s="99">
        <v>52</v>
      </c>
      <c r="D22" s="99">
        <v>2376</v>
      </c>
      <c r="E22" s="99">
        <v>274</v>
      </c>
      <c r="F22" s="99">
        <v>91</v>
      </c>
      <c r="G22" s="100">
        <v>4148</v>
      </c>
      <c r="H22" s="89">
        <v>7509</v>
      </c>
    </row>
    <row r="23" spans="1:8" ht="20.25" customHeight="1" thickBot="1">
      <c r="A23" s="92" t="s">
        <v>572</v>
      </c>
      <c r="B23" s="104">
        <v>434</v>
      </c>
      <c r="C23" s="105">
        <v>35</v>
      </c>
      <c r="D23" s="105">
        <v>1971</v>
      </c>
      <c r="E23" s="105">
        <v>179</v>
      </c>
      <c r="F23" s="105">
        <v>40</v>
      </c>
      <c r="G23" s="106">
        <v>3046</v>
      </c>
      <c r="H23" s="107">
        <v>5705</v>
      </c>
    </row>
    <row r="24" spans="1:8" ht="20.25" customHeight="1" thickBot="1">
      <c r="A24" s="93" t="s">
        <v>573</v>
      </c>
      <c r="B24" s="94">
        <v>1002</v>
      </c>
      <c r="C24" s="95">
        <v>87</v>
      </c>
      <c r="D24" s="95">
        <v>4347</v>
      </c>
      <c r="E24" s="95">
        <v>453</v>
      </c>
      <c r="F24" s="95">
        <v>131</v>
      </c>
      <c r="G24" s="96">
        <v>7194</v>
      </c>
      <c r="H24" s="97">
        <v>13214</v>
      </c>
    </row>
    <row r="25" spans="1:8" ht="20.25" customHeight="1" thickBot="1">
      <c r="A25" s="93" t="s">
        <v>574</v>
      </c>
      <c r="B25" s="94">
        <v>87</v>
      </c>
      <c r="C25" s="95">
        <v>7</v>
      </c>
      <c r="D25" s="95">
        <v>360</v>
      </c>
      <c r="E25" s="95">
        <v>44</v>
      </c>
      <c r="F25" s="95">
        <v>11</v>
      </c>
      <c r="G25" s="96">
        <v>609</v>
      </c>
      <c r="H25" s="97">
        <v>1118</v>
      </c>
    </row>
    <row r="26" spans="1:8" ht="20.25" customHeight="1" thickBot="1">
      <c r="A26" s="93" t="s">
        <v>575</v>
      </c>
      <c r="B26" s="94">
        <v>87</v>
      </c>
      <c r="C26" s="95">
        <v>7</v>
      </c>
      <c r="D26" s="95">
        <v>360</v>
      </c>
      <c r="E26" s="95">
        <v>44</v>
      </c>
      <c r="F26" s="95">
        <v>11</v>
      </c>
      <c r="G26" s="96">
        <v>609</v>
      </c>
      <c r="H26" s="97">
        <v>1118</v>
      </c>
    </row>
    <row r="27" spans="1:8" ht="20.25" customHeight="1">
      <c r="A27" s="86" t="s">
        <v>576</v>
      </c>
      <c r="B27" s="98">
        <v>1000</v>
      </c>
      <c r="C27" s="99">
        <v>15</v>
      </c>
      <c r="D27" s="99">
        <v>4308</v>
      </c>
      <c r="E27" s="99">
        <v>387</v>
      </c>
      <c r="F27" s="99">
        <v>199</v>
      </c>
      <c r="G27" s="100">
        <v>6525</v>
      </c>
      <c r="H27" s="89">
        <v>12434</v>
      </c>
    </row>
    <row r="28" spans="1:8" ht="20.25" customHeight="1">
      <c r="A28" s="90" t="s">
        <v>577</v>
      </c>
      <c r="B28" s="101">
        <v>413</v>
      </c>
      <c r="C28" s="102">
        <v>21</v>
      </c>
      <c r="D28" s="102">
        <v>2190</v>
      </c>
      <c r="E28" s="102">
        <v>134</v>
      </c>
      <c r="F28" s="102">
        <v>86</v>
      </c>
      <c r="G28" s="103">
        <v>3711</v>
      </c>
      <c r="H28" s="91">
        <v>6555</v>
      </c>
    </row>
    <row r="29" spans="1:8" ht="20.25" customHeight="1" thickBot="1">
      <c r="A29" s="108" t="s">
        <v>578</v>
      </c>
      <c r="B29" s="109">
        <v>394</v>
      </c>
      <c r="C29" s="110">
        <v>4</v>
      </c>
      <c r="D29" s="110">
        <v>2083</v>
      </c>
      <c r="E29" s="110">
        <v>145</v>
      </c>
      <c r="F29" s="110">
        <v>77</v>
      </c>
      <c r="G29" s="111">
        <v>3381</v>
      </c>
      <c r="H29" s="112">
        <v>6084</v>
      </c>
    </row>
    <row r="30" spans="1:8" ht="20.25" customHeight="1" thickBot="1">
      <c r="A30" s="93" t="s">
        <v>579</v>
      </c>
      <c r="B30" s="94">
        <v>1807</v>
      </c>
      <c r="C30" s="95">
        <v>40</v>
      </c>
      <c r="D30" s="95">
        <v>8581</v>
      </c>
      <c r="E30" s="95">
        <v>666</v>
      </c>
      <c r="F30" s="95">
        <v>362</v>
      </c>
      <c r="G30" s="96">
        <v>13617</v>
      </c>
      <c r="H30" s="97">
        <v>25073</v>
      </c>
    </row>
    <row r="31" spans="1:8" ht="20.25" customHeight="1">
      <c r="A31" s="86" t="s">
        <v>580</v>
      </c>
      <c r="B31" s="98">
        <v>779</v>
      </c>
      <c r="C31" s="99">
        <v>18</v>
      </c>
      <c r="D31" s="99">
        <v>3481</v>
      </c>
      <c r="E31" s="99">
        <v>283</v>
      </c>
      <c r="F31" s="99">
        <v>192</v>
      </c>
      <c r="G31" s="100">
        <v>6277</v>
      </c>
      <c r="H31" s="89">
        <v>11030</v>
      </c>
    </row>
    <row r="32" spans="1:8" ht="20.25" customHeight="1">
      <c r="A32" s="90" t="s">
        <v>581</v>
      </c>
      <c r="B32" s="101">
        <v>976</v>
      </c>
      <c r="C32" s="102">
        <v>56</v>
      </c>
      <c r="D32" s="102">
        <v>2927</v>
      </c>
      <c r="E32" s="102">
        <v>360</v>
      </c>
      <c r="F32" s="102">
        <v>112</v>
      </c>
      <c r="G32" s="103">
        <v>4542</v>
      </c>
      <c r="H32" s="91">
        <v>8973</v>
      </c>
    </row>
    <row r="33" spans="1:8" ht="20.25" customHeight="1" thickBot="1">
      <c r="A33" s="108" t="s">
        <v>582</v>
      </c>
      <c r="B33" s="109">
        <v>688</v>
      </c>
      <c r="C33" s="110">
        <v>23</v>
      </c>
      <c r="D33" s="110">
        <v>3133</v>
      </c>
      <c r="E33" s="110">
        <v>214</v>
      </c>
      <c r="F33" s="110">
        <v>168</v>
      </c>
      <c r="G33" s="111">
        <v>6209</v>
      </c>
      <c r="H33" s="112">
        <v>10435</v>
      </c>
    </row>
    <row r="34" spans="1:8" ht="20.25" customHeight="1" thickBot="1">
      <c r="A34" s="93" t="s">
        <v>583</v>
      </c>
      <c r="B34" s="94">
        <v>2443</v>
      </c>
      <c r="C34" s="95">
        <v>97</v>
      </c>
      <c r="D34" s="95">
        <v>9541</v>
      </c>
      <c r="E34" s="95">
        <v>857</v>
      </c>
      <c r="F34" s="95">
        <v>472</v>
      </c>
      <c r="G34" s="96">
        <v>17028</v>
      </c>
      <c r="H34" s="97">
        <v>30438</v>
      </c>
    </row>
    <row r="35" spans="1:8" ht="20.25" customHeight="1">
      <c r="A35" s="86" t="s">
        <v>584</v>
      </c>
      <c r="B35" s="98">
        <v>648</v>
      </c>
      <c r="C35" s="99">
        <v>34</v>
      </c>
      <c r="D35" s="99">
        <v>3786</v>
      </c>
      <c r="E35" s="99">
        <v>301</v>
      </c>
      <c r="F35" s="99">
        <v>158</v>
      </c>
      <c r="G35" s="100">
        <v>4096</v>
      </c>
      <c r="H35" s="89">
        <v>9023</v>
      </c>
    </row>
    <row r="36" spans="1:8" ht="20.25" customHeight="1">
      <c r="A36" s="90" t="s">
        <v>585</v>
      </c>
      <c r="B36" s="101">
        <v>365</v>
      </c>
      <c r="C36" s="102">
        <v>17</v>
      </c>
      <c r="D36" s="102">
        <v>1501</v>
      </c>
      <c r="E36" s="102">
        <v>135</v>
      </c>
      <c r="F36" s="102">
        <v>38</v>
      </c>
      <c r="G36" s="103">
        <v>1572</v>
      </c>
      <c r="H36" s="91">
        <v>3628</v>
      </c>
    </row>
    <row r="37" spans="1:8" ht="20.25" customHeight="1">
      <c r="A37" s="90" t="s">
        <v>586</v>
      </c>
      <c r="B37" s="101">
        <v>1511</v>
      </c>
      <c r="C37" s="102">
        <v>56</v>
      </c>
      <c r="D37" s="102">
        <v>9344</v>
      </c>
      <c r="E37" s="102">
        <v>455</v>
      </c>
      <c r="F37" s="102">
        <v>364</v>
      </c>
      <c r="G37" s="103">
        <v>9689</v>
      </c>
      <c r="H37" s="91">
        <v>21419</v>
      </c>
    </row>
    <row r="38" spans="1:8" ht="20.25" customHeight="1">
      <c r="A38" s="90" t="s">
        <v>587</v>
      </c>
      <c r="B38" s="101">
        <v>1042</v>
      </c>
      <c r="C38" s="102">
        <v>63</v>
      </c>
      <c r="D38" s="102">
        <v>3801</v>
      </c>
      <c r="E38" s="102">
        <v>226</v>
      </c>
      <c r="F38" s="102">
        <v>190</v>
      </c>
      <c r="G38" s="103">
        <v>4688</v>
      </c>
      <c r="H38" s="91">
        <v>10010</v>
      </c>
    </row>
    <row r="39" spans="1:8" ht="20.25" customHeight="1">
      <c r="A39" s="90" t="s">
        <v>588</v>
      </c>
      <c r="B39" s="101">
        <v>1364</v>
      </c>
      <c r="C39" s="102">
        <v>45</v>
      </c>
      <c r="D39" s="102">
        <v>5087</v>
      </c>
      <c r="E39" s="102">
        <v>467</v>
      </c>
      <c r="F39" s="102">
        <v>220</v>
      </c>
      <c r="G39" s="103">
        <v>6277</v>
      </c>
      <c r="H39" s="91">
        <v>13460</v>
      </c>
    </row>
    <row r="40" spans="1:8" ht="20.25" customHeight="1">
      <c r="A40" s="90" t="s">
        <v>589</v>
      </c>
      <c r="B40" s="101">
        <v>1579</v>
      </c>
      <c r="C40" s="102">
        <v>86</v>
      </c>
      <c r="D40" s="102">
        <v>5832</v>
      </c>
      <c r="E40" s="102">
        <v>479</v>
      </c>
      <c r="F40" s="102">
        <v>192</v>
      </c>
      <c r="G40" s="103">
        <v>7024</v>
      </c>
      <c r="H40" s="91">
        <v>15192</v>
      </c>
    </row>
    <row r="41" spans="1:8" ht="20.25" customHeight="1" thickBot="1">
      <c r="A41" s="108" t="s">
        <v>590</v>
      </c>
      <c r="B41" s="109">
        <v>1964</v>
      </c>
      <c r="C41" s="110">
        <v>148</v>
      </c>
      <c r="D41" s="110">
        <v>5805</v>
      </c>
      <c r="E41" s="110">
        <v>678</v>
      </c>
      <c r="F41" s="110">
        <v>125</v>
      </c>
      <c r="G41" s="111">
        <v>3896</v>
      </c>
      <c r="H41" s="112">
        <v>12616</v>
      </c>
    </row>
    <row r="42" spans="1:8" ht="20.25" customHeight="1" thickBot="1">
      <c r="A42" s="93" t="s">
        <v>591</v>
      </c>
      <c r="B42" s="94">
        <v>8473</v>
      </c>
      <c r="C42" s="95">
        <v>449</v>
      </c>
      <c r="D42" s="95">
        <v>35156</v>
      </c>
      <c r="E42" s="95">
        <v>2741</v>
      </c>
      <c r="F42" s="95">
        <v>1287</v>
      </c>
      <c r="G42" s="96">
        <v>37242</v>
      </c>
      <c r="H42" s="97">
        <v>85348</v>
      </c>
    </row>
    <row r="43" spans="1:8" ht="20.25" customHeight="1">
      <c r="A43" s="86" t="s">
        <v>592</v>
      </c>
      <c r="B43" s="98">
        <v>295</v>
      </c>
      <c r="C43" s="99">
        <v>17</v>
      </c>
      <c r="D43" s="99">
        <v>1758</v>
      </c>
      <c r="E43" s="99">
        <v>134</v>
      </c>
      <c r="F43" s="99">
        <v>18</v>
      </c>
      <c r="G43" s="100">
        <v>1719</v>
      </c>
      <c r="H43" s="89">
        <v>3941</v>
      </c>
    </row>
    <row r="44" spans="1:8" ht="20.25" customHeight="1">
      <c r="A44" s="90" t="s">
        <v>593</v>
      </c>
      <c r="B44" s="101">
        <v>437</v>
      </c>
      <c r="C44" s="102">
        <v>31</v>
      </c>
      <c r="D44" s="102">
        <v>2258</v>
      </c>
      <c r="E44" s="102">
        <v>207</v>
      </c>
      <c r="F44" s="102">
        <v>51</v>
      </c>
      <c r="G44" s="103">
        <v>2306</v>
      </c>
      <c r="H44" s="91">
        <v>5290</v>
      </c>
    </row>
    <row r="45" spans="1:8" ht="20.25" customHeight="1">
      <c r="A45" s="90" t="s">
        <v>594</v>
      </c>
      <c r="B45" s="101">
        <v>40</v>
      </c>
      <c r="C45" s="102">
        <v>5</v>
      </c>
      <c r="D45" s="102">
        <v>525</v>
      </c>
      <c r="E45" s="102">
        <v>42</v>
      </c>
      <c r="F45" s="102">
        <v>13</v>
      </c>
      <c r="G45" s="103">
        <v>552</v>
      </c>
      <c r="H45" s="91">
        <v>1177</v>
      </c>
    </row>
    <row r="46" spans="1:8" ht="20.25" customHeight="1" thickBot="1">
      <c r="A46" s="108" t="s">
        <v>595</v>
      </c>
      <c r="B46" s="109">
        <v>87</v>
      </c>
      <c r="C46" s="110">
        <v>6</v>
      </c>
      <c r="D46" s="110">
        <v>530</v>
      </c>
      <c r="E46" s="110">
        <v>49</v>
      </c>
      <c r="F46" s="110">
        <v>6</v>
      </c>
      <c r="G46" s="111">
        <v>685</v>
      </c>
      <c r="H46" s="112">
        <v>1363</v>
      </c>
    </row>
    <row r="47" spans="1:8" ht="20.25" customHeight="1" thickBot="1">
      <c r="A47" s="93" t="s">
        <v>596</v>
      </c>
      <c r="B47" s="94">
        <v>859</v>
      </c>
      <c r="C47" s="95">
        <v>59</v>
      </c>
      <c r="D47" s="95">
        <v>5071</v>
      </c>
      <c r="E47" s="95">
        <v>432</v>
      </c>
      <c r="F47" s="95">
        <v>88</v>
      </c>
      <c r="G47" s="96">
        <v>5262</v>
      </c>
      <c r="H47" s="97">
        <v>11771</v>
      </c>
    </row>
    <row r="48" spans="1:8" ht="20.25" customHeight="1">
      <c r="A48" s="86" t="s">
        <v>597</v>
      </c>
      <c r="B48" s="98">
        <v>584</v>
      </c>
      <c r="C48" s="99">
        <v>45</v>
      </c>
      <c r="D48" s="99">
        <v>2723</v>
      </c>
      <c r="E48" s="99">
        <v>216</v>
      </c>
      <c r="F48" s="99">
        <v>145</v>
      </c>
      <c r="G48" s="100">
        <v>4553</v>
      </c>
      <c r="H48" s="89">
        <v>8266</v>
      </c>
    </row>
    <row r="49" spans="1:8" ht="20.25" customHeight="1">
      <c r="A49" s="90" t="s">
        <v>598</v>
      </c>
      <c r="B49" s="101">
        <v>1220</v>
      </c>
      <c r="C49" s="102">
        <v>48</v>
      </c>
      <c r="D49" s="102">
        <v>5102</v>
      </c>
      <c r="E49" s="102">
        <v>283</v>
      </c>
      <c r="F49" s="102">
        <v>175</v>
      </c>
      <c r="G49" s="103">
        <v>7562</v>
      </c>
      <c r="H49" s="91">
        <v>14390</v>
      </c>
    </row>
    <row r="50" spans="1:8" ht="20.25" customHeight="1">
      <c r="A50" s="90" t="s">
        <v>599</v>
      </c>
      <c r="B50" s="101">
        <v>463</v>
      </c>
      <c r="C50" s="102">
        <v>8</v>
      </c>
      <c r="D50" s="102">
        <v>1560</v>
      </c>
      <c r="E50" s="102">
        <v>218</v>
      </c>
      <c r="F50" s="102">
        <v>47</v>
      </c>
      <c r="G50" s="103">
        <v>2925</v>
      </c>
      <c r="H50" s="91">
        <v>5221</v>
      </c>
    </row>
    <row r="51" spans="1:8" ht="20.25" customHeight="1">
      <c r="A51" s="90" t="s">
        <v>600</v>
      </c>
      <c r="B51" s="101">
        <v>890</v>
      </c>
      <c r="C51" s="102">
        <v>12</v>
      </c>
      <c r="D51" s="102">
        <v>5434</v>
      </c>
      <c r="E51" s="102">
        <v>241</v>
      </c>
      <c r="F51" s="102">
        <v>261</v>
      </c>
      <c r="G51" s="103">
        <v>8006</v>
      </c>
      <c r="H51" s="91">
        <v>14844</v>
      </c>
    </row>
    <row r="52" spans="1:8" ht="20.25" customHeight="1">
      <c r="A52" s="90" t="s">
        <v>601</v>
      </c>
      <c r="B52" s="101">
        <v>917</v>
      </c>
      <c r="C52" s="102">
        <v>44</v>
      </c>
      <c r="D52" s="102">
        <v>4359</v>
      </c>
      <c r="E52" s="102">
        <v>280</v>
      </c>
      <c r="F52" s="102">
        <v>121</v>
      </c>
      <c r="G52" s="103">
        <v>5077</v>
      </c>
      <c r="H52" s="91">
        <v>10798</v>
      </c>
    </row>
    <row r="53" spans="1:8" ht="20.25" customHeight="1" thickBot="1">
      <c r="A53" s="108" t="s">
        <v>602</v>
      </c>
      <c r="B53" s="109">
        <v>272</v>
      </c>
      <c r="C53" s="110">
        <v>11</v>
      </c>
      <c r="D53" s="110">
        <v>757</v>
      </c>
      <c r="E53" s="110">
        <v>76</v>
      </c>
      <c r="F53" s="110">
        <v>24</v>
      </c>
      <c r="G53" s="111">
        <v>1381</v>
      </c>
      <c r="H53" s="112">
        <v>2521</v>
      </c>
    </row>
    <row r="54" spans="1:8" ht="20.25" customHeight="1" thickBot="1">
      <c r="A54" s="93" t="s">
        <v>603</v>
      </c>
      <c r="B54" s="94">
        <v>4346</v>
      </c>
      <c r="C54" s="95">
        <v>168</v>
      </c>
      <c r="D54" s="95">
        <v>19935</v>
      </c>
      <c r="E54" s="95">
        <v>1314</v>
      </c>
      <c r="F54" s="95">
        <v>773</v>
      </c>
      <c r="G54" s="96">
        <v>29504</v>
      </c>
      <c r="H54" s="97">
        <v>56040</v>
      </c>
    </row>
    <row r="55" spans="1:8" ht="20.25" customHeight="1" thickBot="1">
      <c r="A55" s="93" t="s">
        <v>604</v>
      </c>
      <c r="B55" s="94">
        <v>20325</v>
      </c>
      <c r="C55" s="94">
        <v>993</v>
      </c>
      <c r="D55" s="94">
        <v>88520</v>
      </c>
      <c r="E55" s="94">
        <v>7023</v>
      </c>
      <c r="F55" s="94">
        <v>3317</v>
      </c>
      <c r="G55" s="96">
        <v>117928</v>
      </c>
      <c r="H55" s="97">
        <v>238106</v>
      </c>
    </row>
    <row r="56" spans="1:8" ht="20.25" customHeight="1" thickBot="1">
      <c r="A56" s="113" t="s">
        <v>605</v>
      </c>
      <c r="B56" s="114">
        <v>79607</v>
      </c>
      <c r="C56" s="115">
        <v>3373</v>
      </c>
      <c r="D56" s="115">
        <v>395357</v>
      </c>
      <c r="E56" s="115">
        <v>30208</v>
      </c>
      <c r="F56" s="115">
        <v>14336</v>
      </c>
      <c r="G56" s="116">
        <v>458242</v>
      </c>
      <c r="H56" s="117">
        <v>981123</v>
      </c>
    </row>
    <row r="57" spans="1:8" ht="20.25" customHeight="1">
      <c r="A57" s="118"/>
      <c r="B57" s="118"/>
      <c r="C57" s="118"/>
      <c r="D57" s="118"/>
      <c r="E57" s="118"/>
      <c r="F57" s="118"/>
      <c r="G57" s="118"/>
      <c r="H57" s="118"/>
    </row>
    <row r="58" spans="1:8" s="119" customFormat="1" ht="20.25" customHeight="1" thickBot="1">
      <c r="A58" s="81" t="s">
        <v>388</v>
      </c>
      <c r="B58" s="82"/>
      <c r="C58" s="82"/>
      <c r="D58" s="82"/>
      <c r="E58" s="82"/>
      <c r="F58" s="82"/>
      <c r="G58" s="82"/>
      <c r="H58" s="83"/>
    </row>
    <row r="59" spans="1:8" ht="20.25" customHeight="1">
      <c r="A59" s="84" t="s">
        <v>310</v>
      </c>
      <c r="B59" s="1768" t="s">
        <v>381</v>
      </c>
      <c r="C59" s="1770" t="s">
        <v>382</v>
      </c>
      <c r="D59" s="1770" t="s">
        <v>383</v>
      </c>
      <c r="E59" s="1770" t="s">
        <v>384</v>
      </c>
      <c r="F59" s="1770" t="s">
        <v>335</v>
      </c>
      <c r="G59" s="1764" t="s">
        <v>385</v>
      </c>
      <c r="H59" s="1766" t="s">
        <v>386</v>
      </c>
    </row>
    <row r="60" spans="1:8" ht="20.25" customHeight="1" thickBot="1">
      <c r="A60" s="85" t="s">
        <v>387</v>
      </c>
      <c r="B60" s="1769"/>
      <c r="C60" s="1771"/>
      <c r="D60" s="1771"/>
      <c r="E60" s="1771"/>
      <c r="F60" s="1771"/>
      <c r="G60" s="1765"/>
      <c r="H60" s="1767"/>
    </row>
    <row r="61" spans="1:8" s="119" customFormat="1" ht="20.25" customHeight="1">
      <c r="A61" s="86" t="s">
        <v>606</v>
      </c>
      <c r="B61" s="98">
        <v>14207</v>
      </c>
      <c r="C61" s="99">
        <v>483</v>
      </c>
      <c r="D61" s="99">
        <v>103882</v>
      </c>
      <c r="E61" s="99">
        <v>3683</v>
      </c>
      <c r="F61" s="99">
        <v>3729</v>
      </c>
      <c r="G61" s="120">
        <v>75825</v>
      </c>
      <c r="H61" s="89">
        <v>201809</v>
      </c>
    </row>
    <row r="62" spans="1:8" s="119" customFormat="1" ht="20.25" customHeight="1">
      <c r="A62" s="90" t="s">
        <v>607</v>
      </c>
      <c r="B62" s="101">
        <v>1809</v>
      </c>
      <c r="C62" s="102">
        <v>90</v>
      </c>
      <c r="D62" s="102">
        <v>10172</v>
      </c>
      <c r="E62" s="102">
        <v>678</v>
      </c>
      <c r="F62" s="102">
        <v>406</v>
      </c>
      <c r="G62" s="103">
        <v>10689</v>
      </c>
      <c r="H62" s="91">
        <v>23844</v>
      </c>
    </row>
    <row r="63" spans="1:8" s="119" customFormat="1" ht="20.25" customHeight="1">
      <c r="A63" s="90" t="s">
        <v>608</v>
      </c>
      <c r="B63" s="101">
        <v>3231</v>
      </c>
      <c r="C63" s="102">
        <v>157</v>
      </c>
      <c r="D63" s="102">
        <v>14695</v>
      </c>
      <c r="E63" s="102">
        <v>1117</v>
      </c>
      <c r="F63" s="102">
        <v>687</v>
      </c>
      <c r="G63" s="103">
        <v>18334</v>
      </c>
      <c r="H63" s="91">
        <v>38221</v>
      </c>
    </row>
    <row r="64" spans="1:8" s="119" customFormat="1" ht="20.25" customHeight="1">
      <c r="A64" s="90" t="s">
        <v>609</v>
      </c>
      <c r="B64" s="101">
        <v>6787</v>
      </c>
      <c r="C64" s="102">
        <v>354</v>
      </c>
      <c r="D64" s="102">
        <v>37821</v>
      </c>
      <c r="E64" s="102">
        <v>2022</v>
      </c>
      <c r="F64" s="102">
        <v>1762</v>
      </c>
      <c r="G64" s="103">
        <v>49094</v>
      </c>
      <c r="H64" s="91">
        <v>97840</v>
      </c>
    </row>
    <row r="65" spans="1:8" s="119" customFormat="1" ht="20.25" customHeight="1">
      <c r="A65" s="90" t="s">
        <v>610</v>
      </c>
      <c r="B65" s="101">
        <v>2753</v>
      </c>
      <c r="C65" s="102">
        <v>111</v>
      </c>
      <c r="D65" s="102">
        <v>12675</v>
      </c>
      <c r="E65" s="102">
        <v>1015</v>
      </c>
      <c r="F65" s="102">
        <v>458</v>
      </c>
      <c r="G65" s="103">
        <v>13485</v>
      </c>
      <c r="H65" s="91">
        <v>30497</v>
      </c>
    </row>
    <row r="66" spans="1:8" s="119" customFormat="1" ht="20.25" customHeight="1">
      <c r="A66" s="90" t="s">
        <v>611</v>
      </c>
      <c r="B66" s="101">
        <v>5696</v>
      </c>
      <c r="C66" s="102">
        <v>218</v>
      </c>
      <c r="D66" s="102">
        <v>33535</v>
      </c>
      <c r="E66" s="102">
        <v>2010</v>
      </c>
      <c r="F66" s="102">
        <v>1432</v>
      </c>
      <c r="G66" s="103">
        <v>39335</v>
      </c>
      <c r="H66" s="91">
        <v>82226</v>
      </c>
    </row>
    <row r="67" spans="1:8" s="119" customFormat="1" ht="20.25" customHeight="1">
      <c r="A67" s="90" t="s">
        <v>612</v>
      </c>
      <c r="B67" s="101">
        <v>7455</v>
      </c>
      <c r="C67" s="102">
        <v>190</v>
      </c>
      <c r="D67" s="102">
        <v>38675</v>
      </c>
      <c r="E67" s="102">
        <v>2114</v>
      </c>
      <c r="F67" s="102">
        <v>1723</v>
      </c>
      <c r="G67" s="103">
        <v>50927</v>
      </c>
      <c r="H67" s="91">
        <v>101084</v>
      </c>
    </row>
    <row r="68" spans="1:8" s="119" customFormat="1" ht="20.25" customHeight="1">
      <c r="A68" s="90" t="s">
        <v>613</v>
      </c>
      <c r="B68" s="101">
        <v>6627</v>
      </c>
      <c r="C68" s="102">
        <v>170</v>
      </c>
      <c r="D68" s="102">
        <v>34419</v>
      </c>
      <c r="E68" s="102">
        <v>2012</v>
      </c>
      <c r="F68" s="102">
        <v>1505</v>
      </c>
      <c r="G68" s="103">
        <v>36524</v>
      </c>
      <c r="H68" s="91">
        <v>81257</v>
      </c>
    </row>
    <row r="69" spans="1:8" s="119" customFormat="1" ht="20.25" customHeight="1">
      <c r="A69" s="90" t="s">
        <v>614</v>
      </c>
      <c r="B69" s="101">
        <v>2450</v>
      </c>
      <c r="C69" s="102">
        <v>100</v>
      </c>
      <c r="D69" s="102">
        <v>10459</v>
      </c>
      <c r="E69" s="102">
        <v>865</v>
      </c>
      <c r="F69" s="102">
        <v>461</v>
      </c>
      <c r="G69" s="103">
        <v>13575</v>
      </c>
      <c r="H69" s="91">
        <v>27910</v>
      </c>
    </row>
    <row r="70" spans="1:8" s="119" customFormat="1" ht="20.25" customHeight="1">
      <c r="A70" s="90" t="s">
        <v>615</v>
      </c>
      <c r="B70" s="101">
        <v>1751</v>
      </c>
      <c r="C70" s="102">
        <v>81</v>
      </c>
      <c r="D70" s="102">
        <v>8502</v>
      </c>
      <c r="E70" s="102">
        <v>625</v>
      </c>
      <c r="F70" s="102">
        <v>332</v>
      </c>
      <c r="G70" s="103">
        <v>10661</v>
      </c>
      <c r="H70" s="91">
        <v>21952</v>
      </c>
    </row>
    <row r="71" spans="1:8" s="119" customFormat="1" ht="20.25" customHeight="1">
      <c r="A71" s="90" t="s">
        <v>616</v>
      </c>
      <c r="B71" s="101">
        <v>1023</v>
      </c>
      <c r="C71" s="102">
        <v>50</v>
      </c>
      <c r="D71" s="102">
        <v>6308</v>
      </c>
      <c r="E71" s="102">
        <v>409</v>
      </c>
      <c r="F71" s="102">
        <v>261</v>
      </c>
      <c r="G71" s="103">
        <v>7874</v>
      </c>
      <c r="H71" s="91">
        <v>15925</v>
      </c>
    </row>
    <row r="72" spans="1:8" s="119" customFormat="1" ht="20.25" customHeight="1">
      <c r="A72" s="90" t="s">
        <v>617</v>
      </c>
      <c r="B72" s="101">
        <v>1842</v>
      </c>
      <c r="C72" s="102">
        <v>84</v>
      </c>
      <c r="D72" s="102">
        <v>8081</v>
      </c>
      <c r="E72" s="102">
        <v>692</v>
      </c>
      <c r="F72" s="102">
        <v>307</v>
      </c>
      <c r="G72" s="103">
        <v>12253</v>
      </c>
      <c r="H72" s="91">
        <v>23259</v>
      </c>
    </row>
    <row r="73" spans="1:8" s="119" customFormat="1" ht="20.25" customHeight="1">
      <c r="A73" s="108" t="s">
        <v>618</v>
      </c>
      <c r="B73" s="109">
        <v>1893</v>
      </c>
      <c r="C73" s="110">
        <v>132</v>
      </c>
      <c r="D73" s="110">
        <v>8536</v>
      </c>
      <c r="E73" s="110">
        <v>697</v>
      </c>
      <c r="F73" s="110">
        <v>288</v>
      </c>
      <c r="G73" s="111">
        <v>11250</v>
      </c>
      <c r="H73" s="112">
        <v>22796</v>
      </c>
    </row>
    <row r="74" spans="1:8" s="119" customFormat="1" ht="20.25" customHeight="1" thickBot="1">
      <c r="A74" s="108" t="s">
        <v>619</v>
      </c>
      <c r="B74" s="109">
        <v>3194</v>
      </c>
      <c r="C74" s="110">
        <v>152</v>
      </c>
      <c r="D74" s="110">
        <v>18859</v>
      </c>
      <c r="E74" s="110">
        <v>766</v>
      </c>
      <c r="F74" s="110">
        <v>1031</v>
      </c>
      <c r="G74" s="111">
        <v>19359</v>
      </c>
      <c r="H74" s="112">
        <v>43361</v>
      </c>
    </row>
    <row r="75" spans="1:8" s="119" customFormat="1" ht="20.25" customHeight="1" thickBot="1">
      <c r="A75" s="93" t="s">
        <v>565</v>
      </c>
      <c r="B75" s="94">
        <v>60718</v>
      </c>
      <c r="C75" s="95">
        <v>2372</v>
      </c>
      <c r="D75" s="95">
        <v>346619</v>
      </c>
      <c r="E75" s="95">
        <v>18705</v>
      </c>
      <c r="F75" s="95">
        <v>14382</v>
      </c>
      <c r="G75" s="96">
        <v>369185</v>
      </c>
      <c r="H75" s="97">
        <v>811981</v>
      </c>
    </row>
    <row r="76" spans="1:8" s="119" customFormat="1" ht="20.25" customHeight="1">
      <c r="A76" s="121" t="s">
        <v>620</v>
      </c>
      <c r="B76" s="122">
        <v>1337</v>
      </c>
      <c r="C76" s="123">
        <v>44</v>
      </c>
      <c r="D76" s="123">
        <v>5335</v>
      </c>
      <c r="E76" s="123">
        <v>341</v>
      </c>
      <c r="F76" s="123">
        <v>255</v>
      </c>
      <c r="G76" s="120">
        <v>7053</v>
      </c>
      <c r="H76" s="124">
        <v>14365</v>
      </c>
    </row>
    <row r="77" spans="1:8" s="119" customFormat="1" ht="20.25" customHeight="1">
      <c r="A77" s="90" t="s">
        <v>621</v>
      </c>
      <c r="B77" s="101">
        <v>450</v>
      </c>
      <c r="C77" s="102">
        <v>18</v>
      </c>
      <c r="D77" s="102">
        <v>1617</v>
      </c>
      <c r="E77" s="102">
        <v>163</v>
      </c>
      <c r="F77" s="102">
        <v>40</v>
      </c>
      <c r="G77" s="103">
        <v>2240</v>
      </c>
      <c r="H77" s="91">
        <v>4528</v>
      </c>
    </row>
    <row r="78" spans="1:8" s="119" customFormat="1" ht="20.25" customHeight="1" thickBot="1">
      <c r="A78" s="108" t="s">
        <v>622</v>
      </c>
      <c r="B78" s="109">
        <v>1009</v>
      </c>
      <c r="C78" s="110">
        <v>21</v>
      </c>
      <c r="D78" s="110">
        <v>3867</v>
      </c>
      <c r="E78" s="110">
        <v>232</v>
      </c>
      <c r="F78" s="110">
        <v>175</v>
      </c>
      <c r="G78" s="111">
        <v>5326</v>
      </c>
      <c r="H78" s="112">
        <v>10630</v>
      </c>
    </row>
    <row r="79" spans="1:8" s="119" customFormat="1" ht="20.25" customHeight="1" thickBot="1">
      <c r="A79" s="93" t="s">
        <v>623</v>
      </c>
      <c r="B79" s="94">
        <v>2796</v>
      </c>
      <c r="C79" s="95">
        <v>83</v>
      </c>
      <c r="D79" s="95">
        <v>10819</v>
      </c>
      <c r="E79" s="95">
        <v>736</v>
      </c>
      <c r="F79" s="95">
        <v>470</v>
      </c>
      <c r="G79" s="96">
        <v>14619</v>
      </c>
      <c r="H79" s="97">
        <v>29523</v>
      </c>
    </row>
    <row r="80" spans="1:8" s="119" customFormat="1" ht="20.25" customHeight="1">
      <c r="A80" s="86" t="s">
        <v>624</v>
      </c>
      <c r="B80" s="98">
        <v>2200</v>
      </c>
      <c r="C80" s="99">
        <v>75</v>
      </c>
      <c r="D80" s="99">
        <v>11541</v>
      </c>
      <c r="E80" s="99">
        <v>601</v>
      </c>
      <c r="F80" s="99">
        <v>514</v>
      </c>
      <c r="G80" s="100">
        <v>13938</v>
      </c>
      <c r="H80" s="89">
        <v>28869</v>
      </c>
    </row>
    <row r="81" spans="1:8" s="119" customFormat="1" ht="20.25" customHeight="1" thickBot="1">
      <c r="A81" s="108" t="s">
        <v>625</v>
      </c>
      <c r="B81" s="109">
        <v>4662</v>
      </c>
      <c r="C81" s="110">
        <v>63</v>
      </c>
      <c r="D81" s="110">
        <v>10970</v>
      </c>
      <c r="E81" s="110">
        <v>1558</v>
      </c>
      <c r="F81" s="110">
        <v>386</v>
      </c>
      <c r="G81" s="111">
        <v>10913</v>
      </c>
      <c r="H81" s="112">
        <v>28552</v>
      </c>
    </row>
    <row r="82" spans="1:8" s="119" customFormat="1" ht="20.25" customHeight="1" thickBot="1">
      <c r="A82" s="93" t="s">
        <v>626</v>
      </c>
      <c r="B82" s="94">
        <v>6862</v>
      </c>
      <c r="C82" s="95">
        <v>138</v>
      </c>
      <c r="D82" s="95">
        <v>22511</v>
      </c>
      <c r="E82" s="95">
        <v>2159</v>
      </c>
      <c r="F82" s="95">
        <v>900</v>
      </c>
      <c r="G82" s="96">
        <v>24851</v>
      </c>
      <c r="H82" s="97">
        <v>57421</v>
      </c>
    </row>
    <row r="83" spans="1:8" s="119" customFormat="1" ht="20.25" customHeight="1" thickBot="1">
      <c r="A83" s="125" t="s">
        <v>627</v>
      </c>
      <c r="B83" s="126">
        <v>397</v>
      </c>
      <c r="C83" s="127">
        <v>18</v>
      </c>
      <c r="D83" s="127">
        <v>1672</v>
      </c>
      <c r="E83" s="127">
        <v>251</v>
      </c>
      <c r="F83" s="127">
        <v>57</v>
      </c>
      <c r="G83" s="128">
        <v>2362</v>
      </c>
      <c r="H83" s="97">
        <v>4757</v>
      </c>
    </row>
    <row r="84" spans="1:8" s="119" customFormat="1" ht="20.25" customHeight="1" thickBot="1">
      <c r="A84" s="93" t="s">
        <v>628</v>
      </c>
      <c r="B84" s="94">
        <v>397</v>
      </c>
      <c r="C84" s="95">
        <v>18</v>
      </c>
      <c r="D84" s="95">
        <v>1672</v>
      </c>
      <c r="E84" s="95">
        <v>251</v>
      </c>
      <c r="F84" s="95">
        <v>57</v>
      </c>
      <c r="G84" s="96">
        <v>2362</v>
      </c>
      <c r="H84" s="97">
        <v>4757</v>
      </c>
    </row>
    <row r="85" spans="1:8" s="119" customFormat="1" ht="20.25" customHeight="1" thickBot="1">
      <c r="A85" s="125" t="s">
        <v>629</v>
      </c>
      <c r="B85" s="126">
        <v>1272</v>
      </c>
      <c r="C85" s="127">
        <v>44</v>
      </c>
      <c r="D85" s="127">
        <v>5532</v>
      </c>
      <c r="E85" s="127">
        <v>369</v>
      </c>
      <c r="F85" s="127">
        <v>277</v>
      </c>
      <c r="G85" s="128">
        <v>6570</v>
      </c>
      <c r="H85" s="97">
        <v>14064</v>
      </c>
    </row>
    <row r="86" spans="1:8" s="119" customFormat="1" ht="20.25" customHeight="1" thickBot="1">
      <c r="A86" s="93" t="s">
        <v>630</v>
      </c>
      <c r="B86" s="94">
        <v>1272</v>
      </c>
      <c r="C86" s="95">
        <v>44</v>
      </c>
      <c r="D86" s="95">
        <v>5532</v>
      </c>
      <c r="E86" s="95">
        <v>369</v>
      </c>
      <c r="F86" s="95">
        <v>277</v>
      </c>
      <c r="G86" s="129">
        <v>6570</v>
      </c>
      <c r="H86" s="93">
        <v>14064</v>
      </c>
    </row>
    <row r="87" spans="1:8" s="119" customFormat="1" ht="20.25" customHeight="1" thickBot="1">
      <c r="A87" s="125" t="s">
        <v>631</v>
      </c>
      <c r="B87" s="126">
        <v>425</v>
      </c>
      <c r="C87" s="127">
        <v>16</v>
      </c>
      <c r="D87" s="127">
        <v>2472</v>
      </c>
      <c r="E87" s="127">
        <v>241</v>
      </c>
      <c r="F87" s="127">
        <v>141</v>
      </c>
      <c r="G87" s="128">
        <v>3234</v>
      </c>
      <c r="H87" s="97">
        <v>6529</v>
      </c>
    </row>
    <row r="88" spans="1:8" s="119" customFormat="1" ht="20.25" customHeight="1" thickBot="1">
      <c r="A88" s="93" t="s">
        <v>632</v>
      </c>
      <c r="B88" s="94">
        <v>425</v>
      </c>
      <c r="C88" s="94">
        <v>16</v>
      </c>
      <c r="D88" s="94">
        <v>2472</v>
      </c>
      <c r="E88" s="94">
        <v>241</v>
      </c>
      <c r="F88" s="94">
        <v>141</v>
      </c>
      <c r="G88" s="96">
        <v>3234</v>
      </c>
      <c r="H88" s="97">
        <v>6529</v>
      </c>
    </row>
    <row r="89" spans="1:8" s="119" customFormat="1" ht="20.25" customHeight="1" thickBot="1">
      <c r="A89" s="125" t="s">
        <v>633</v>
      </c>
      <c r="B89" s="126">
        <v>281</v>
      </c>
      <c r="C89" s="127">
        <v>19</v>
      </c>
      <c r="D89" s="127">
        <v>1715</v>
      </c>
      <c r="E89" s="127">
        <v>98</v>
      </c>
      <c r="F89" s="127">
        <v>37</v>
      </c>
      <c r="G89" s="128">
        <v>2044</v>
      </c>
      <c r="H89" s="97">
        <v>4194</v>
      </c>
    </row>
    <row r="90" spans="1:8" s="119" customFormat="1" ht="20.25" customHeight="1" thickBot="1">
      <c r="A90" s="93" t="s">
        <v>634</v>
      </c>
      <c r="B90" s="94">
        <v>281</v>
      </c>
      <c r="C90" s="95">
        <v>19</v>
      </c>
      <c r="D90" s="95">
        <v>1715</v>
      </c>
      <c r="E90" s="95">
        <v>98</v>
      </c>
      <c r="F90" s="95">
        <v>37</v>
      </c>
      <c r="G90" s="96">
        <v>2044</v>
      </c>
      <c r="H90" s="97">
        <v>4194</v>
      </c>
    </row>
    <row r="91" spans="1:8" s="119" customFormat="1" ht="20.25" customHeight="1" thickBot="1">
      <c r="A91" s="125" t="s">
        <v>635</v>
      </c>
      <c r="B91" s="126">
        <v>504</v>
      </c>
      <c r="C91" s="127">
        <v>43</v>
      </c>
      <c r="D91" s="127">
        <v>3426</v>
      </c>
      <c r="E91" s="127">
        <v>179</v>
      </c>
      <c r="F91" s="127">
        <v>199</v>
      </c>
      <c r="G91" s="128">
        <v>4384</v>
      </c>
      <c r="H91" s="97">
        <v>8735</v>
      </c>
    </row>
    <row r="92" spans="1:8" s="119" customFormat="1" ht="20.25" customHeight="1" thickBot="1">
      <c r="A92" s="93" t="s">
        <v>636</v>
      </c>
      <c r="B92" s="94">
        <v>504</v>
      </c>
      <c r="C92" s="95">
        <v>43</v>
      </c>
      <c r="D92" s="95">
        <v>3426</v>
      </c>
      <c r="E92" s="95">
        <v>179</v>
      </c>
      <c r="F92" s="95">
        <v>199</v>
      </c>
      <c r="G92" s="96">
        <v>4384</v>
      </c>
      <c r="H92" s="97">
        <v>8735</v>
      </c>
    </row>
    <row r="93" spans="1:8" s="119" customFormat="1" ht="20.25" customHeight="1">
      <c r="A93" s="86" t="s">
        <v>637</v>
      </c>
      <c r="B93" s="98">
        <v>751</v>
      </c>
      <c r="C93" s="99">
        <v>44</v>
      </c>
      <c r="D93" s="99">
        <v>2365</v>
      </c>
      <c r="E93" s="99">
        <v>331</v>
      </c>
      <c r="F93" s="99">
        <v>74</v>
      </c>
      <c r="G93" s="100">
        <v>3875</v>
      </c>
      <c r="H93" s="89">
        <v>7440</v>
      </c>
    </row>
    <row r="94" spans="1:8" s="119" customFormat="1" ht="20.25" customHeight="1">
      <c r="A94" s="90" t="s">
        <v>638</v>
      </c>
      <c r="B94" s="101">
        <v>334</v>
      </c>
      <c r="C94" s="102">
        <v>23</v>
      </c>
      <c r="D94" s="102">
        <v>1022</v>
      </c>
      <c r="E94" s="102">
        <v>131</v>
      </c>
      <c r="F94" s="102">
        <v>31</v>
      </c>
      <c r="G94" s="103">
        <v>1609</v>
      </c>
      <c r="H94" s="91">
        <v>3150</v>
      </c>
    </row>
    <row r="95" spans="1:8" s="119" customFormat="1" ht="20.25" customHeight="1">
      <c r="A95" s="90" t="s">
        <v>639</v>
      </c>
      <c r="B95" s="101">
        <v>237</v>
      </c>
      <c r="C95" s="102">
        <v>10</v>
      </c>
      <c r="D95" s="102">
        <v>788</v>
      </c>
      <c r="E95" s="102">
        <v>66</v>
      </c>
      <c r="F95" s="102">
        <v>21</v>
      </c>
      <c r="G95" s="103">
        <v>1203</v>
      </c>
      <c r="H95" s="91">
        <v>2325</v>
      </c>
    </row>
    <row r="96" spans="1:8" s="119" customFormat="1" ht="20.25" customHeight="1" thickBot="1">
      <c r="A96" s="108" t="s">
        <v>640</v>
      </c>
      <c r="B96" s="109">
        <v>845</v>
      </c>
      <c r="C96" s="110">
        <v>28</v>
      </c>
      <c r="D96" s="110">
        <v>4365</v>
      </c>
      <c r="E96" s="110">
        <v>240</v>
      </c>
      <c r="F96" s="110">
        <v>234</v>
      </c>
      <c r="G96" s="111">
        <v>5941</v>
      </c>
      <c r="H96" s="112">
        <v>11653</v>
      </c>
    </row>
    <row r="97" spans="1:8" s="119" customFormat="1" ht="20.25" customHeight="1" thickBot="1">
      <c r="A97" s="93" t="s">
        <v>641</v>
      </c>
      <c r="B97" s="94">
        <v>2167</v>
      </c>
      <c r="C97" s="95">
        <v>105</v>
      </c>
      <c r="D97" s="95">
        <v>8540</v>
      </c>
      <c r="E97" s="95">
        <v>768</v>
      </c>
      <c r="F97" s="95">
        <v>360</v>
      </c>
      <c r="G97" s="96">
        <v>12628</v>
      </c>
      <c r="H97" s="97">
        <v>24568</v>
      </c>
    </row>
    <row r="98" spans="1:8" s="119" customFormat="1" ht="20.25" customHeight="1">
      <c r="A98" s="86" t="s">
        <v>642</v>
      </c>
      <c r="B98" s="98">
        <v>634</v>
      </c>
      <c r="C98" s="99">
        <v>44</v>
      </c>
      <c r="D98" s="99">
        <v>2505</v>
      </c>
      <c r="E98" s="99">
        <v>256</v>
      </c>
      <c r="F98" s="99">
        <v>120</v>
      </c>
      <c r="G98" s="100">
        <v>4155</v>
      </c>
      <c r="H98" s="89">
        <v>7714</v>
      </c>
    </row>
    <row r="99" spans="1:8" s="119" customFormat="1" ht="20.25" customHeight="1">
      <c r="A99" s="90" t="s">
        <v>643</v>
      </c>
      <c r="B99" s="101">
        <v>231</v>
      </c>
      <c r="C99" s="102">
        <v>11</v>
      </c>
      <c r="D99" s="102">
        <v>1211</v>
      </c>
      <c r="E99" s="102">
        <v>89</v>
      </c>
      <c r="F99" s="102">
        <v>61</v>
      </c>
      <c r="G99" s="103">
        <v>1819</v>
      </c>
      <c r="H99" s="91">
        <v>3422</v>
      </c>
    </row>
    <row r="100" spans="1:8" s="119" customFormat="1" ht="20.25" customHeight="1">
      <c r="A100" s="90" t="s">
        <v>644</v>
      </c>
      <c r="B100" s="101">
        <v>999</v>
      </c>
      <c r="C100" s="102">
        <v>32</v>
      </c>
      <c r="D100" s="102">
        <v>4697</v>
      </c>
      <c r="E100" s="102">
        <v>287</v>
      </c>
      <c r="F100" s="102">
        <v>198</v>
      </c>
      <c r="G100" s="103">
        <v>6628</v>
      </c>
      <c r="H100" s="91">
        <v>12841</v>
      </c>
    </row>
    <row r="101" spans="1:8" s="119" customFormat="1" ht="20.25" customHeight="1" thickBot="1">
      <c r="A101" s="108" t="s">
        <v>645</v>
      </c>
      <c r="B101" s="109">
        <v>437</v>
      </c>
      <c r="C101" s="110">
        <v>16</v>
      </c>
      <c r="D101" s="110">
        <v>1654</v>
      </c>
      <c r="E101" s="110">
        <v>163</v>
      </c>
      <c r="F101" s="110">
        <v>66</v>
      </c>
      <c r="G101" s="111">
        <v>2719</v>
      </c>
      <c r="H101" s="112">
        <v>5055</v>
      </c>
    </row>
    <row r="102" spans="1:8" s="119" customFormat="1" ht="20.25" customHeight="1" thickBot="1">
      <c r="A102" s="93" t="s">
        <v>646</v>
      </c>
      <c r="B102" s="94">
        <v>2301</v>
      </c>
      <c r="C102" s="95">
        <v>103</v>
      </c>
      <c r="D102" s="95">
        <v>10067</v>
      </c>
      <c r="E102" s="95">
        <v>795</v>
      </c>
      <c r="F102" s="95">
        <v>445</v>
      </c>
      <c r="G102" s="96">
        <v>15321</v>
      </c>
      <c r="H102" s="97">
        <v>29032</v>
      </c>
    </row>
    <row r="103" spans="1:8" s="119" customFormat="1" ht="20.25" customHeight="1" thickBot="1">
      <c r="A103" s="125" t="s">
        <v>647</v>
      </c>
      <c r="B103" s="126">
        <v>738</v>
      </c>
      <c r="C103" s="127">
        <v>43</v>
      </c>
      <c r="D103" s="127">
        <v>3296</v>
      </c>
      <c r="E103" s="127">
        <v>339</v>
      </c>
      <c r="F103" s="127">
        <v>148</v>
      </c>
      <c r="G103" s="128">
        <v>4750</v>
      </c>
      <c r="H103" s="130">
        <v>9314</v>
      </c>
    </row>
    <row r="104" spans="1:8" s="119" customFormat="1" ht="20.25" customHeight="1" thickBot="1">
      <c r="A104" s="93" t="s">
        <v>648</v>
      </c>
      <c r="B104" s="94">
        <v>738</v>
      </c>
      <c r="C104" s="95">
        <v>43</v>
      </c>
      <c r="D104" s="95">
        <v>3296</v>
      </c>
      <c r="E104" s="95">
        <v>339</v>
      </c>
      <c r="F104" s="95">
        <v>148</v>
      </c>
      <c r="G104" s="96">
        <v>4750</v>
      </c>
      <c r="H104" s="97">
        <v>9314</v>
      </c>
    </row>
    <row r="105" spans="1:8" s="119" customFormat="1" ht="20.25" customHeight="1" thickBot="1">
      <c r="A105" s="93" t="s">
        <v>604</v>
      </c>
      <c r="B105" s="94">
        <v>17743</v>
      </c>
      <c r="C105" s="94">
        <v>612</v>
      </c>
      <c r="D105" s="94">
        <v>70050</v>
      </c>
      <c r="E105" s="94">
        <v>5935</v>
      </c>
      <c r="F105" s="94">
        <v>3034</v>
      </c>
      <c r="G105" s="96">
        <v>90763</v>
      </c>
      <c r="H105" s="97">
        <v>188137</v>
      </c>
    </row>
    <row r="106" spans="1:8" s="119" customFormat="1" ht="20.25" customHeight="1" thickBot="1">
      <c r="A106" s="113" t="s">
        <v>605</v>
      </c>
      <c r="B106" s="114">
        <v>78461</v>
      </c>
      <c r="C106" s="114">
        <v>2984</v>
      </c>
      <c r="D106" s="114">
        <v>416669</v>
      </c>
      <c r="E106" s="114">
        <v>24640</v>
      </c>
      <c r="F106" s="114">
        <v>17416</v>
      </c>
      <c r="G106" s="116">
        <v>459948</v>
      </c>
      <c r="H106" s="117">
        <v>1000118</v>
      </c>
    </row>
    <row r="107" spans="1:8" s="119" customFormat="1" ht="20.25" customHeight="1">
      <c r="A107" s="118"/>
      <c r="B107" s="118"/>
      <c r="C107" s="118"/>
      <c r="D107" s="118"/>
      <c r="E107" s="118"/>
      <c r="F107" s="118"/>
      <c r="G107" s="118"/>
      <c r="H107" s="118"/>
    </row>
    <row r="108" spans="1:8" s="119" customFormat="1" ht="20.25" customHeight="1" thickBot="1">
      <c r="A108" s="131" t="s">
        <v>389</v>
      </c>
      <c r="B108" s="82"/>
      <c r="C108" s="82"/>
      <c r="D108" s="82"/>
      <c r="E108" s="82"/>
      <c r="F108" s="82"/>
      <c r="G108" s="82"/>
      <c r="H108" s="83"/>
    </row>
    <row r="109" spans="1:8" ht="20.25" customHeight="1">
      <c r="A109" s="84" t="s">
        <v>310</v>
      </c>
      <c r="B109" s="1768" t="s">
        <v>381</v>
      </c>
      <c r="C109" s="1770" t="s">
        <v>382</v>
      </c>
      <c r="D109" s="1770" t="s">
        <v>383</v>
      </c>
      <c r="E109" s="1770" t="s">
        <v>384</v>
      </c>
      <c r="F109" s="1770" t="s">
        <v>335</v>
      </c>
      <c r="G109" s="1764" t="s">
        <v>385</v>
      </c>
      <c r="H109" s="1766" t="s">
        <v>386</v>
      </c>
    </row>
    <row r="110" spans="1:8" ht="20.25" customHeight="1" thickBot="1">
      <c r="A110" s="85" t="s">
        <v>387</v>
      </c>
      <c r="B110" s="1769"/>
      <c r="C110" s="1771"/>
      <c r="D110" s="1771"/>
      <c r="E110" s="1771"/>
      <c r="F110" s="1771"/>
      <c r="G110" s="1765"/>
      <c r="H110" s="1767"/>
    </row>
    <row r="111" spans="1:8" s="119" customFormat="1" ht="20.25" customHeight="1">
      <c r="A111" s="86" t="s">
        <v>649</v>
      </c>
      <c r="B111" s="98">
        <v>57767</v>
      </c>
      <c r="C111" s="99">
        <v>1689</v>
      </c>
      <c r="D111" s="99">
        <v>382687</v>
      </c>
      <c r="E111" s="99">
        <v>12517</v>
      </c>
      <c r="F111" s="99">
        <v>15381</v>
      </c>
      <c r="G111" s="120">
        <v>192994</v>
      </c>
      <c r="H111" s="89">
        <v>663035</v>
      </c>
    </row>
    <row r="112" spans="1:8" s="119" customFormat="1" ht="20.25" customHeight="1">
      <c r="A112" s="90" t="s">
        <v>650</v>
      </c>
      <c r="B112" s="101">
        <v>10030</v>
      </c>
      <c r="C112" s="102">
        <v>245</v>
      </c>
      <c r="D112" s="102">
        <v>52057</v>
      </c>
      <c r="E112" s="102">
        <v>2739</v>
      </c>
      <c r="F112" s="102">
        <v>3058</v>
      </c>
      <c r="G112" s="103">
        <v>52029</v>
      </c>
      <c r="H112" s="91">
        <v>120158</v>
      </c>
    </row>
    <row r="113" spans="1:8" s="119" customFormat="1" ht="20.25" customHeight="1">
      <c r="A113" s="90" t="s">
        <v>651</v>
      </c>
      <c r="B113" s="101">
        <v>2143</v>
      </c>
      <c r="C113" s="102">
        <v>113</v>
      </c>
      <c r="D113" s="102">
        <v>16211</v>
      </c>
      <c r="E113" s="102">
        <v>941</v>
      </c>
      <c r="F113" s="102">
        <v>776</v>
      </c>
      <c r="G113" s="103">
        <v>14384</v>
      </c>
      <c r="H113" s="91">
        <v>34568</v>
      </c>
    </row>
    <row r="114" spans="1:8" s="119" customFormat="1" ht="20.25" customHeight="1">
      <c r="A114" s="90" t="s">
        <v>652</v>
      </c>
      <c r="B114" s="101">
        <v>8185</v>
      </c>
      <c r="C114" s="102">
        <v>290</v>
      </c>
      <c r="D114" s="102">
        <v>46940</v>
      </c>
      <c r="E114" s="102">
        <v>1794</v>
      </c>
      <c r="F114" s="102">
        <v>2582</v>
      </c>
      <c r="G114" s="103">
        <v>52002</v>
      </c>
      <c r="H114" s="91">
        <v>111793</v>
      </c>
    </row>
    <row r="115" spans="1:8" s="119" customFormat="1" ht="20.25" customHeight="1">
      <c r="A115" s="90" t="s">
        <v>653</v>
      </c>
      <c r="B115" s="101">
        <v>3099</v>
      </c>
      <c r="C115" s="102">
        <v>187</v>
      </c>
      <c r="D115" s="102">
        <v>20433</v>
      </c>
      <c r="E115" s="102">
        <v>1094</v>
      </c>
      <c r="F115" s="102">
        <v>942</v>
      </c>
      <c r="G115" s="103">
        <v>23777</v>
      </c>
      <c r="H115" s="91">
        <v>49532</v>
      </c>
    </row>
    <row r="116" spans="1:8" s="119" customFormat="1" ht="20.25" customHeight="1">
      <c r="A116" s="90" t="s">
        <v>654</v>
      </c>
      <c r="B116" s="101">
        <v>1650</v>
      </c>
      <c r="C116" s="102">
        <v>52</v>
      </c>
      <c r="D116" s="102">
        <v>11013</v>
      </c>
      <c r="E116" s="102">
        <v>406</v>
      </c>
      <c r="F116" s="102">
        <v>682</v>
      </c>
      <c r="G116" s="103">
        <v>12956</v>
      </c>
      <c r="H116" s="91">
        <v>26759</v>
      </c>
    </row>
    <row r="117" spans="1:8" s="119" customFormat="1" ht="20.25" customHeight="1">
      <c r="A117" s="90" t="s">
        <v>655</v>
      </c>
      <c r="B117" s="101">
        <v>5300</v>
      </c>
      <c r="C117" s="102">
        <v>229</v>
      </c>
      <c r="D117" s="102">
        <v>31379</v>
      </c>
      <c r="E117" s="102">
        <v>1172</v>
      </c>
      <c r="F117" s="102">
        <v>1349</v>
      </c>
      <c r="G117" s="103">
        <v>23390</v>
      </c>
      <c r="H117" s="91">
        <v>62819</v>
      </c>
    </row>
    <row r="118" spans="1:8" s="119" customFormat="1" ht="20.25" customHeight="1">
      <c r="A118" s="90" t="s">
        <v>656</v>
      </c>
      <c r="B118" s="101">
        <v>1890</v>
      </c>
      <c r="C118" s="102">
        <v>47</v>
      </c>
      <c r="D118" s="102">
        <v>9983</v>
      </c>
      <c r="E118" s="102">
        <v>355</v>
      </c>
      <c r="F118" s="102">
        <v>762</v>
      </c>
      <c r="G118" s="103">
        <v>12391</v>
      </c>
      <c r="H118" s="91">
        <v>25428</v>
      </c>
    </row>
    <row r="119" spans="1:8" s="119" customFormat="1" ht="20.25" customHeight="1">
      <c r="A119" s="90" t="s">
        <v>657</v>
      </c>
      <c r="B119" s="101">
        <v>3578</v>
      </c>
      <c r="C119" s="102">
        <v>96</v>
      </c>
      <c r="D119" s="102">
        <v>16992</v>
      </c>
      <c r="E119" s="102">
        <v>1067</v>
      </c>
      <c r="F119" s="102">
        <v>703</v>
      </c>
      <c r="G119" s="103">
        <v>12845</v>
      </c>
      <c r="H119" s="91">
        <v>35281</v>
      </c>
    </row>
    <row r="120" spans="1:8" s="119" customFormat="1" ht="20.25" customHeight="1">
      <c r="A120" s="90" t="s">
        <v>658</v>
      </c>
      <c r="B120" s="101">
        <v>3112</v>
      </c>
      <c r="C120" s="102">
        <v>82</v>
      </c>
      <c r="D120" s="102">
        <v>21288</v>
      </c>
      <c r="E120" s="102">
        <v>939</v>
      </c>
      <c r="F120" s="102">
        <v>1027</v>
      </c>
      <c r="G120" s="103">
        <v>16350</v>
      </c>
      <c r="H120" s="91">
        <v>42798</v>
      </c>
    </row>
    <row r="121" spans="1:8" s="119" customFormat="1" ht="20.25" customHeight="1">
      <c r="A121" s="90" t="s">
        <v>659</v>
      </c>
      <c r="B121" s="101">
        <v>5336</v>
      </c>
      <c r="C121" s="102">
        <v>220</v>
      </c>
      <c r="D121" s="102">
        <v>28337</v>
      </c>
      <c r="E121" s="102">
        <v>1266</v>
      </c>
      <c r="F121" s="102">
        <v>1763</v>
      </c>
      <c r="G121" s="103">
        <v>35825</v>
      </c>
      <c r="H121" s="91">
        <v>72747</v>
      </c>
    </row>
    <row r="122" spans="1:8" s="119" customFormat="1" ht="20.25" customHeight="1">
      <c r="A122" s="90" t="s">
        <v>660</v>
      </c>
      <c r="B122" s="101">
        <v>3980</v>
      </c>
      <c r="C122" s="102">
        <v>230</v>
      </c>
      <c r="D122" s="102">
        <v>23274</v>
      </c>
      <c r="E122" s="102">
        <v>1084</v>
      </c>
      <c r="F122" s="102">
        <v>1306</v>
      </c>
      <c r="G122" s="103">
        <v>30335</v>
      </c>
      <c r="H122" s="91">
        <v>60209</v>
      </c>
    </row>
    <row r="123" spans="1:8" s="119" customFormat="1" ht="20.25" customHeight="1">
      <c r="A123" s="108" t="s">
        <v>661</v>
      </c>
      <c r="B123" s="109">
        <v>2446</v>
      </c>
      <c r="C123" s="110">
        <v>33</v>
      </c>
      <c r="D123" s="110">
        <v>14189</v>
      </c>
      <c r="E123" s="110">
        <v>502</v>
      </c>
      <c r="F123" s="110">
        <v>838</v>
      </c>
      <c r="G123" s="111">
        <v>14194</v>
      </c>
      <c r="H123" s="112">
        <v>32202</v>
      </c>
    </row>
    <row r="124" spans="1:8" s="119" customFormat="1" ht="20.25" customHeight="1" thickBot="1">
      <c r="A124" s="92" t="s">
        <v>662</v>
      </c>
      <c r="B124" s="104">
        <v>1973</v>
      </c>
      <c r="C124" s="104">
        <v>127</v>
      </c>
      <c r="D124" s="104">
        <v>19631</v>
      </c>
      <c r="E124" s="104">
        <v>488</v>
      </c>
      <c r="F124" s="104">
        <v>948</v>
      </c>
      <c r="G124" s="106">
        <v>13472</v>
      </c>
      <c r="H124" s="107">
        <v>36639</v>
      </c>
    </row>
    <row r="125" spans="1:8" s="119" customFormat="1" ht="20.25" customHeight="1" thickBot="1">
      <c r="A125" s="93" t="s">
        <v>565</v>
      </c>
      <c r="B125" s="94">
        <v>110489</v>
      </c>
      <c r="C125" s="95">
        <v>3640</v>
      </c>
      <c r="D125" s="95">
        <v>694414</v>
      </c>
      <c r="E125" s="95">
        <v>26364</v>
      </c>
      <c r="F125" s="95">
        <v>32117</v>
      </c>
      <c r="G125" s="96">
        <v>506944</v>
      </c>
      <c r="H125" s="97">
        <v>1373968</v>
      </c>
    </row>
    <row r="126" spans="1:8" s="119" customFormat="1" ht="20.25" customHeight="1">
      <c r="A126" s="125" t="s">
        <v>663</v>
      </c>
      <c r="B126" s="126">
        <v>88</v>
      </c>
      <c r="C126" s="127">
        <v>8</v>
      </c>
      <c r="D126" s="127">
        <v>417</v>
      </c>
      <c r="E126" s="127">
        <v>56</v>
      </c>
      <c r="F126" s="127">
        <v>30</v>
      </c>
      <c r="G126" s="128">
        <v>578</v>
      </c>
      <c r="H126" s="130">
        <v>1177</v>
      </c>
    </row>
    <row r="127" spans="1:8" s="119" customFormat="1" ht="20.25" customHeight="1" thickBot="1">
      <c r="A127" s="92" t="s">
        <v>664</v>
      </c>
      <c r="B127" s="104">
        <v>1133</v>
      </c>
      <c r="C127" s="104">
        <v>26</v>
      </c>
      <c r="D127" s="104">
        <v>4295</v>
      </c>
      <c r="E127" s="104">
        <v>367</v>
      </c>
      <c r="F127" s="104">
        <v>274</v>
      </c>
      <c r="G127" s="106">
        <v>5309</v>
      </c>
      <c r="H127" s="107">
        <v>11404</v>
      </c>
    </row>
    <row r="128" spans="1:8" s="119" customFormat="1" ht="20.25" customHeight="1" thickBot="1">
      <c r="A128" s="93" t="s">
        <v>665</v>
      </c>
      <c r="B128" s="94">
        <v>1221</v>
      </c>
      <c r="C128" s="95">
        <v>34</v>
      </c>
      <c r="D128" s="95">
        <v>4712</v>
      </c>
      <c r="E128" s="95">
        <v>423</v>
      </c>
      <c r="F128" s="95">
        <v>304</v>
      </c>
      <c r="G128" s="96">
        <v>5887</v>
      </c>
      <c r="H128" s="97">
        <v>12581</v>
      </c>
    </row>
    <row r="129" spans="1:8" s="119" customFormat="1" ht="20.25" customHeight="1">
      <c r="A129" s="86" t="s">
        <v>666</v>
      </c>
      <c r="B129" s="98">
        <v>1019</v>
      </c>
      <c r="C129" s="99">
        <v>35</v>
      </c>
      <c r="D129" s="99">
        <v>8475</v>
      </c>
      <c r="E129" s="99">
        <v>259</v>
      </c>
      <c r="F129" s="99">
        <v>426</v>
      </c>
      <c r="G129" s="100">
        <v>8267</v>
      </c>
      <c r="H129" s="89">
        <v>18481</v>
      </c>
    </row>
    <row r="130" spans="1:8" s="119" customFormat="1" ht="20.25" customHeight="1">
      <c r="A130" s="90" t="s">
        <v>667</v>
      </c>
      <c r="B130" s="101">
        <v>720</v>
      </c>
      <c r="C130" s="102">
        <v>37</v>
      </c>
      <c r="D130" s="102">
        <v>3736</v>
      </c>
      <c r="E130" s="102">
        <v>241</v>
      </c>
      <c r="F130" s="102">
        <v>195</v>
      </c>
      <c r="G130" s="103">
        <v>4678</v>
      </c>
      <c r="H130" s="91">
        <v>9607</v>
      </c>
    </row>
    <row r="131" spans="1:8" s="119" customFormat="1" ht="20.25" customHeight="1">
      <c r="A131" s="108" t="s">
        <v>668</v>
      </c>
      <c r="B131" s="109">
        <v>1381</v>
      </c>
      <c r="C131" s="110">
        <v>43</v>
      </c>
      <c r="D131" s="110">
        <v>12593</v>
      </c>
      <c r="E131" s="110">
        <v>423</v>
      </c>
      <c r="F131" s="110">
        <v>668</v>
      </c>
      <c r="G131" s="111">
        <v>12441</v>
      </c>
      <c r="H131" s="112">
        <v>27549</v>
      </c>
    </row>
    <row r="132" spans="1:8" s="119" customFormat="1" ht="20.25" customHeight="1" thickBot="1">
      <c r="A132" s="92" t="s">
        <v>669</v>
      </c>
      <c r="B132" s="104">
        <v>681</v>
      </c>
      <c r="C132" s="104">
        <v>52</v>
      </c>
      <c r="D132" s="104">
        <v>3221</v>
      </c>
      <c r="E132" s="104">
        <v>157</v>
      </c>
      <c r="F132" s="104">
        <v>178</v>
      </c>
      <c r="G132" s="106">
        <v>3928</v>
      </c>
      <c r="H132" s="107">
        <v>8217</v>
      </c>
    </row>
    <row r="133" spans="1:8" s="119" customFormat="1" ht="20.25" customHeight="1" thickBot="1">
      <c r="A133" s="125" t="s">
        <v>670</v>
      </c>
      <c r="B133" s="126">
        <v>3801</v>
      </c>
      <c r="C133" s="127">
        <v>167</v>
      </c>
      <c r="D133" s="127">
        <v>28025</v>
      </c>
      <c r="E133" s="127">
        <v>1080</v>
      </c>
      <c r="F133" s="127">
        <v>1467</v>
      </c>
      <c r="G133" s="128">
        <v>29314</v>
      </c>
      <c r="H133" s="130">
        <v>63854</v>
      </c>
    </row>
    <row r="134" spans="1:8" s="119" customFormat="1" ht="20.25" customHeight="1" thickBot="1">
      <c r="A134" s="93" t="s">
        <v>671</v>
      </c>
      <c r="B134" s="94">
        <v>863</v>
      </c>
      <c r="C134" s="94">
        <v>33</v>
      </c>
      <c r="D134" s="94">
        <v>4225</v>
      </c>
      <c r="E134" s="94">
        <v>180</v>
      </c>
      <c r="F134" s="94">
        <v>304</v>
      </c>
      <c r="G134" s="96">
        <v>6268</v>
      </c>
      <c r="H134" s="97">
        <v>11873</v>
      </c>
    </row>
    <row r="135" spans="1:8" s="119" customFormat="1" ht="20.25" customHeight="1" thickBot="1">
      <c r="A135" s="93" t="s">
        <v>672</v>
      </c>
      <c r="B135" s="94">
        <v>863</v>
      </c>
      <c r="C135" s="95">
        <v>33</v>
      </c>
      <c r="D135" s="95">
        <v>4225</v>
      </c>
      <c r="E135" s="95">
        <v>180</v>
      </c>
      <c r="F135" s="95">
        <v>304</v>
      </c>
      <c r="G135" s="96">
        <v>6268</v>
      </c>
      <c r="H135" s="97">
        <v>11873</v>
      </c>
    </row>
    <row r="136" spans="1:8" s="119" customFormat="1" ht="20.25" customHeight="1">
      <c r="A136" s="125" t="s">
        <v>673</v>
      </c>
      <c r="B136" s="126">
        <v>874</v>
      </c>
      <c r="C136" s="127">
        <v>12</v>
      </c>
      <c r="D136" s="127">
        <v>4463</v>
      </c>
      <c r="E136" s="127">
        <v>195</v>
      </c>
      <c r="F136" s="127">
        <v>311</v>
      </c>
      <c r="G136" s="128">
        <v>5150</v>
      </c>
      <c r="H136" s="130">
        <v>11005</v>
      </c>
    </row>
    <row r="137" spans="1:8" s="119" customFormat="1" ht="20.25" customHeight="1" thickBot="1">
      <c r="A137" s="92" t="s">
        <v>674</v>
      </c>
      <c r="B137" s="104">
        <v>1924</v>
      </c>
      <c r="C137" s="104">
        <v>17</v>
      </c>
      <c r="D137" s="104">
        <v>11921</v>
      </c>
      <c r="E137" s="104">
        <v>421</v>
      </c>
      <c r="F137" s="104">
        <v>694</v>
      </c>
      <c r="G137" s="106">
        <v>12942</v>
      </c>
      <c r="H137" s="107">
        <v>27919</v>
      </c>
    </row>
    <row r="138" spans="1:8" s="119" customFormat="1" ht="20.25" customHeight="1" thickBot="1">
      <c r="A138" s="93" t="s">
        <v>675</v>
      </c>
      <c r="B138" s="94">
        <v>2798</v>
      </c>
      <c r="C138" s="95">
        <v>29</v>
      </c>
      <c r="D138" s="95">
        <v>16384</v>
      </c>
      <c r="E138" s="95">
        <v>616</v>
      </c>
      <c r="F138" s="95">
        <v>1005</v>
      </c>
      <c r="G138" s="96">
        <v>18092</v>
      </c>
      <c r="H138" s="97">
        <v>38924</v>
      </c>
    </row>
    <row r="139" spans="1:8" s="119" customFormat="1" ht="20.25" customHeight="1">
      <c r="A139" s="86" t="s">
        <v>676</v>
      </c>
      <c r="B139" s="98">
        <v>434</v>
      </c>
      <c r="C139" s="99">
        <v>49</v>
      </c>
      <c r="D139" s="99">
        <v>4184</v>
      </c>
      <c r="E139" s="99">
        <v>158</v>
      </c>
      <c r="F139" s="99">
        <v>181</v>
      </c>
      <c r="G139" s="100">
        <v>4257</v>
      </c>
      <c r="H139" s="89">
        <v>9263</v>
      </c>
    </row>
    <row r="140" spans="1:8" s="119" customFormat="1" ht="20.25" customHeight="1">
      <c r="A140" s="108" t="s">
        <v>677</v>
      </c>
      <c r="B140" s="109">
        <v>1802</v>
      </c>
      <c r="C140" s="110">
        <v>24</v>
      </c>
      <c r="D140" s="110">
        <v>13629</v>
      </c>
      <c r="E140" s="110">
        <v>478</v>
      </c>
      <c r="F140" s="110">
        <v>711</v>
      </c>
      <c r="G140" s="111">
        <v>10498</v>
      </c>
      <c r="H140" s="112">
        <v>27142</v>
      </c>
    </row>
    <row r="141" spans="1:8" s="119" customFormat="1" ht="20.25" customHeight="1" thickBot="1">
      <c r="A141" s="92" t="s">
        <v>678</v>
      </c>
      <c r="B141" s="104">
        <v>791</v>
      </c>
      <c r="C141" s="104">
        <v>26</v>
      </c>
      <c r="D141" s="104">
        <v>6100</v>
      </c>
      <c r="E141" s="104">
        <v>302</v>
      </c>
      <c r="F141" s="104">
        <v>346</v>
      </c>
      <c r="G141" s="106">
        <v>6069</v>
      </c>
      <c r="H141" s="107">
        <v>13634</v>
      </c>
    </row>
    <row r="142" spans="1:8" s="119" customFormat="1" ht="20.25" customHeight="1" thickBot="1">
      <c r="A142" s="113" t="s">
        <v>679</v>
      </c>
      <c r="B142" s="114">
        <v>3027</v>
      </c>
      <c r="C142" s="115">
        <v>99</v>
      </c>
      <c r="D142" s="115">
        <v>23913</v>
      </c>
      <c r="E142" s="115">
        <v>938</v>
      </c>
      <c r="F142" s="115">
        <v>1238</v>
      </c>
      <c r="G142" s="116">
        <v>20824</v>
      </c>
      <c r="H142" s="117">
        <v>50039</v>
      </c>
    </row>
    <row r="143" spans="1:8" s="119" customFormat="1" ht="20.25" customHeight="1">
      <c r="A143" s="86" t="s">
        <v>680</v>
      </c>
      <c r="B143" s="98">
        <v>2941</v>
      </c>
      <c r="C143" s="99">
        <v>124</v>
      </c>
      <c r="D143" s="99">
        <v>11518</v>
      </c>
      <c r="E143" s="99">
        <v>612</v>
      </c>
      <c r="F143" s="99">
        <v>625</v>
      </c>
      <c r="G143" s="100">
        <v>10202</v>
      </c>
      <c r="H143" s="89">
        <v>26022</v>
      </c>
    </row>
    <row r="144" spans="1:8" s="119" customFormat="1" ht="20.25" customHeight="1">
      <c r="A144" s="90" t="s">
        <v>681</v>
      </c>
      <c r="B144" s="101">
        <v>885</v>
      </c>
      <c r="C144" s="102">
        <v>39</v>
      </c>
      <c r="D144" s="102">
        <v>3228</v>
      </c>
      <c r="E144" s="102">
        <v>151</v>
      </c>
      <c r="F144" s="102">
        <v>168</v>
      </c>
      <c r="G144" s="103">
        <v>3613</v>
      </c>
      <c r="H144" s="91">
        <v>8084</v>
      </c>
    </row>
    <row r="145" spans="1:8" s="119" customFormat="1" ht="20.25" customHeight="1" thickBot="1">
      <c r="A145" s="108" t="s">
        <v>682</v>
      </c>
      <c r="B145" s="109">
        <v>1312</v>
      </c>
      <c r="C145" s="110">
        <v>11</v>
      </c>
      <c r="D145" s="110">
        <v>2469</v>
      </c>
      <c r="E145" s="110">
        <v>296</v>
      </c>
      <c r="F145" s="110">
        <v>119</v>
      </c>
      <c r="G145" s="111">
        <v>2420</v>
      </c>
      <c r="H145" s="112">
        <v>6627</v>
      </c>
    </row>
    <row r="146" spans="1:8" s="119" customFormat="1" ht="20.25" customHeight="1" thickBot="1">
      <c r="A146" s="93" t="s">
        <v>683</v>
      </c>
      <c r="B146" s="94">
        <v>5138</v>
      </c>
      <c r="C146" s="94">
        <v>174</v>
      </c>
      <c r="D146" s="94">
        <v>17215</v>
      </c>
      <c r="E146" s="94">
        <v>1059</v>
      </c>
      <c r="F146" s="94">
        <v>912</v>
      </c>
      <c r="G146" s="96">
        <v>16235</v>
      </c>
      <c r="H146" s="97">
        <v>40733</v>
      </c>
    </row>
    <row r="147" spans="1:8" s="119" customFormat="1" ht="20.25" customHeight="1">
      <c r="A147" s="86" t="s">
        <v>684</v>
      </c>
      <c r="B147" s="98">
        <v>1628</v>
      </c>
      <c r="C147" s="99">
        <v>56</v>
      </c>
      <c r="D147" s="99">
        <v>8025</v>
      </c>
      <c r="E147" s="99">
        <v>461</v>
      </c>
      <c r="F147" s="99">
        <v>461</v>
      </c>
      <c r="G147" s="100">
        <v>10518</v>
      </c>
      <c r="H147" s="89">
        <v>21149</v>
      </c>
    </row>
    <row r="148" spans="1:8" s="119" customFormat="1" ht="20.25" customHeight="1" thickBot="1">
      <c r="A148" s="108" t="s">
        <v>685</v>
      </c>
      <c r="B148" s="109">
        <v>507</v>
      </c>
      <c r="C148" s="110">
        <v>32</v>
      </c>
      <c r="D148" s="110">
        <v>2302</v>
      </c>
      <c r="E148" s="110">
        <v>157</v>
      </c>
      <c r="F148" s="110">
        <v>142</v>
      </c>
      <c r="G148" s="111">
        <v>3380</v>
      </c>
      <c r="H148" s="112">
        <v>6520</v>
      </c>
    </row>
    <row r="149" spans="1:8" s="119" customFormat="1" ht="20.25" customHeight="1" thickBot="1">
      <c r="A149" s="93" t="s">
        <v>686</v>
      </c>
      <c r="B149" s="94">
        <v>2135</v>
      </c>
      <c r="C149" s="94">
        <v>88</v>
      </c>
      <c r="D149" s="94">
        <v>10327</v>
      </c>
      <c r="E149" s="94">
        <v>618</v>
      </c>
      <c r="F149" s="94">
        <v>603</v>
      </c>
      <c r="G149" s="96">
        <v>13898</v>
      </c>
      <c r="H149" s="97">
        <v>27669</v>
      </c>
    </row>
    <row r="150" spans="1:8" s="119" customFormat="1" ht="20.25" customHeight="1">
      <c r="A150" s="86" t="s">
        <v>687</v>
      </c>
      <c r="B150" s="87">
        <v>812</v>
      </c>
      <c r="C150" s="87">
        <v>42</v>
      </c>
      <c r="D150" s="87">
        <v>5293</v>
      </c>
      <c r="E150" s="87">
        <v>206</v>
      </c>
      <c r="F150" s="87">
        <v>351</v>
      </c>
      <c r="G150" s="88">
        <v>6705</v>
      </c>
      <c r="H150" s="89">
        <v>13409</v>
      </c>
    </row>
    <row r="151" spans="1:8" s="119" customFormat="1" ht="20.25" customHeight="1" thickBot="1">
      <c r="A151" s="108" t="s">
        <v>688</v>
      </c>
      <c r="B151" s="109">
        <v>1267</v>
      </c>
      <c r="C151" s="110">
        <v>36</v>
      </c>
      <c r="D151" s="110">
        <v>8287</v>
      </c>
      <c r="E151" s="110">
        <v>331</v>
      </c>
      <c r="F151" s="110">
        <v>453</v>
      </c>
      <c r="G151" s="111">
        <v>9254</v>
      </c>
      <c r="H151" s="112">
        <v>19628</v>
      </c>
    </row>
    <row r="152" spans="1:8" s="119" customFormat="1" ht="20.25" customHeight="1" thickBot="1">
      <c r="A152" s="93" t="s">
        <v>689</v>
      </c>
      <c r="B152" s="94">
        <v>2079</v>
      </c>
      <c r="C152" s="94">
        <v>78</v>
      </c>
      <c r="D152" s="94">
        <v>13580</v>
      </c>
      <c r="E152" s="94">
        <v>537</v>
      </c>
      <c r="F152" s="94">
        <v>804</v>
      </c>
      <c r="G152" s="96">
        <v>15959</v>
      </c>
      <c r="H152" s="97">
        <v>33037</v>
      </c>
    </row>
    <row r="153" spans="1:8" s="119" customFormat="1" ht="20.25" customHeight="1" thickBot="1">
      <c r="A153" s="125" t="s">
        <v>690</v>
      </c>
      <c r="B153" s="126">
        <v>392</v>
      </c>
      <c r="C153" s="127">
        <v>56</v>
      </c>
      <c r="D153" s="127">
        <v>2430</v>
      </c>
      <c r="E153" s="127">
        <v>192</v>
      </c>
      <c r="F153" s="127">
        <v>148</v>
      </c>
      <c r="G153" s="128">
        <v>2402</v>
      </c>
      <c r="H153" s="130">
        <v>5620</v>
      </c>
    </row>
    <row r="154" spans="1:8" s="119" customFormat="1" ht="20.25" customHeight="1" thickBot="1">
      <c r="A154" s="93" t="s">
        <v>691</v>
      </c>
      <c r="B154" s="94">
        <v>392</v>
      </c>
      <c r="C154" s="94">
        <v>56</v>
      </c>
      <c r="D154" s="94">
        <v>2430</v>
      </c>
      <c r="E154" s="94">
        <v>192</v>
      </c>
      <c r="F154" s="94">
        <v>148</v>
      </c>
      <c r="G154" s="96">
        <v>2402</v>
      </c>
      <c r="H154" s="97">
        <v>5620</v>
      </c>
    </row>
    <row r="155" spans="1:8" s="119" customFormat="1" ht="20.25" customHeight="1" thickBot="1">
      <c r="A155" s="108" t="s">
        <v>692</v>
      </c>
      <c r="B155" s="109">
        <v>907</v>
      </c>
      <c r="C155" s="110">
        <v>31</v>
      </c>
      <c r="D155" s="110">
        <v>4435</v>
      </c>
      <c r="E155" s="110">
        <v>241</v>
      </c>
      <c r="F155" s="110">
        <v>177</v>
      </c>
      <c r="G155" s="111">
        <v>5704</v>
      </c>
      <c r="H155" s="112">
        <v>11495</v>
      </c>
    </row>
    <row r="156" spans="1:8" s="119" customFormat="1" ht="20.25" customHeight="1" thickBot="1">
      <c r="A156" s="93" t="s">
        <v>693</v>
      </c>
      <c r="B156" s="94">
        <v>907</v>
      </c>
      <c r="C156" s="94">
        <v>31</v>
      </c>
      <c r="D156" s="94">
        <v>4435</v>
      </c>
      <c r="E156" s="94">
        <v>241</v>
      </c>
      <c r="F156" s="94">
        <v>177</v>
      </c>
      <c r="G156" s="96">
        <v>5704</v>
      </c>
      <c r="H156" s="97">
        <v>11495</v>
      </c>
    </row>
    <row r="157" spans="1:8" s="119" customFormat="1" ht="20.25" customHeight="1" thickBot="1">
      <c r="A157" s="93" t="s">
        <v>604</v>
      </c>
      <c r="B157" s="94">
        <v>22361</v>
      </c>
      <c r="C157" s="94">
        <v>789</v>
      </c>
      <c r="D157" s="94">
        <v>125246</v>
      </c>
      <c r="E157" s="94">
        <v>5884</v>
      </c>
      <c r="F157" s="94">
        <v>6962</v>
      </c>
      <c r="G157" s="96">
        <v>134583</v>
      </c>
      <c r="H157" s="97">
        <v>295825</v>
      </c>
    </row>
    <row r="158" spans="1:8" s="119" customFormat="1" ht="20.25" customHeight="1" thickBot="1">
      <c r="A158" s="113" t="s">
        <v>605</v>
      </c>
      <c r="B158" s="114">
        <v>132850</v>
      </c>
      <c r="C158" s="114">
        <v>4429</v>
      </c>
      <c r="D158" s="114">
        <v>819660</v>
      </c>
      <c r="E158" s="114">
        <v>32248</v>
      </c>
      <c r="F158" s="114">
        <v>39079</v>
      </c>
      <c r="G158" s="96">
        <v>641527</v>
      </c>
      <c r="H158" s="117">
        <v>1669793</v>
      </c>
    </row>
    <row r="159" spans="1:8" ht="20.25" customHeight="1">
      <c r="A159" s="82"/>
      <c r="B159" s="82"/>
      <c r="C159" s="82"/>
      <c r="D159" s="82"/>
      <c r="E159" s="82"/>
      <c r="F159" s="82"/>
      <c r="G159" s="82"/>
      <c r="H159" s="82"/>
    </row>
    <row r="160" spans="1:8" s="119" customFormat="1" ht="20.25" customHeight="1" thickBot="1">
      <c r="A160" s="81" t="s">
        <v>390</v>
      </c>
      <c r="B160" s="82"/>
      <c r="C160" s="82"/>
      <c r="D160" s="82"/>
      <c r="E160" s="82"/>
      <c r="F160" s="82"/>
      <c r="G160" s="82"/>
      <c r="H160" s="83"/>
    </row>
    <row r="161" spans="1:8" ht="20.25" customHeight="1">
      <c r="A161" s="84" t="s">
        <v>310</v>
      </c>
      <c r="B161" s="1768" t="s">
        <v>381</v>
      </c>
      <c r="C161" s="1770" t="s">
        <v>382</v>
      </c>
      <c r="D161" s="1770" t="s">
        <v>383</v>
      </c>
      <c r="E161" s="1770" t="s">
        <v>384</v>
      </c>
      <c r="F161" s="1770" t="s">
        <v>335</v>
      </c>
      <c r="G161" s="1764" t="s">
        <v>385</v>
      </c>
      <c r="H161" s="1766" t="s">
        <v>386</v>
      </c>
    </row>
    <row r="162" spans="1:8" ht="20.25" customHeight="1" thickBot="1">
      <c r="A162" s="85" t="s">
        <v>387</v>
      </c>
      <c r="B162" s="1769"/>
      <c r="C162" s="1771"/>
      <c r="D162" s="1771"/>
      <c r="E162" s="1771"/>
      <c r="F162" s="1771"/>
      <c r="G162" s="1765"/>
      <c r="H162" s="1767"/>
    </row>
    <row r="163" spans="1:8" s="119" customFormat="1" ht="20.25" customHeight="1">
      <c r="A163" s="86" t="s">
        <v>694</v>
      </c>
      <c r="B163" s="98">
        <v>15780</v>
      </c>
      <c r="C163" s="99">
        <v>496</v>
      </c>
      <c r="D163" s="99">
        <v>109943</v>
      </c>
      <c r="E163" s="99">
        <v>5551</v>
      </c>
      <c r="F163" s="99">
        <v>3799</v>
      </c>
      <c r="G163" s="120">
        <v>92494</v>
      </c>
      <c r="H163" s="89">
        <v>228063</v>
      </c>
    </row>
    <row r="164" spans="1:8" s="119" customFormat="1" ht="20.25" customHeight="1">
      <c r="A164" s="90" t="s">
        <v>695</v>
      </c>
      <c r="B164" s="101">
        <v>2800</v>
      </c>
      <c r="C164" s="102">
        <v>130</v>
      </c>
      <c r="D164" s="102">
        <v>15824</v>
      </c>
      <c r="E164" s="102">
        <v>1311</v>
      </c>
      <c r="F164" s="102">
        <v>624</v>
      </c>
      <c r="G164" s="103">
        <v>20775</v>
      </c>
      <c r="H164" s="91">
        <v>41464</v>
      </c>
    </row>
    <row r="165" spans="1:8" s="119" customFormat="1" ht="20.25" customHeight="1">
      <c r="A165" s="90" t="s">
        <v>696</v>
      </c>
      <c r="B165" s="101">
        <v>3996</v>
      </c>
      <c r="C165" s="102">
        <v>163</v>
      </c>
      <c r="D165" s="102">
        <v>22592</v>
      </c>
      <c r="E165" s="102">
        <v>2113</v>
      </c>
      <c r="F165" s="102">
        <v>718</v>
      </c>
      <c r="G165" s="103">
        <v>26531</v>
      </c>
      <c r="H165" s="91">
        <v>56113</v>
      </c>
    </row>
    <row r="166" spans="1:8" s="119" customFormat="1" ht="20.25" customHeight="1">
      <c r="A166" s="90" t="s">
        <v>697</v>
      </c>
      <c r="B166" s="101">
        <v>4065</v>
      </c>
      <c r="C166" s="102">
        <v>166</v>
      </c>
      <c r="D166" s="102">
        <v>27434</v>
      </c>
      <c r="E166" s="102">
        <v>2215</v>
      </c>
      <c r="F166" s="102">
        <v>1005</v>
      </c>
      <c r="G166" s="103">
        <v>38762</v>
      </c>
      <c r="H166" s="91">
        <v>73647</v>
      </c>
    </row>
    <row r="167" spans="1:8" s="119" customFormat="1" ht="20.25" customHeight="1">
      <c r="A167" s="90" t="s">
        <v>698</v>
      </c>
      <c r="B167" s="101">
        <v>2943</v>
      </c>
      <c r="C167" s="102">
        <v>165</v>
      </c>
      <c r="D167" s="102">
        <v>26054</v>
      </c>
      <c r="E167" s="102">
        <v>1493</v>
      </c>
      <c r="F167" s="102">
        <v>974</v>
      </c>
      <c r="G167" s="103">
        <v>30435</v>
      </c>
      <c r="H167" s="91">
        <v>62064</v>
      </c>
    </row>
    <row r="168" spans="1:8" s="119" customFormat="1" ht="20.25" customHeight="1">
      <c r="A168" s="90" t="s">
        <v>699</v>
      </c>
      <c r="B168" s="101">
        <v>1303</v>
      </c>
      <c r="C168" s="102">
        <v>63</v>
      </c>
      <c r="D168" s="102">
        <v>7896</v>
      </c>
      <c r="E168" s="102">
        <v>598</v>
      </c>
      <c r="F168" s="102">
        <v>276</v>
      </c>
      <c r="G168" s="103">
        <v>10600</v>
      </c>
      <c r="H168" s="91">
        <v>20736</v>
      </c>
    </row>
    <row r="169" spans="1:8" s="119" customFormat="1" ht="20.25" customHeight="1">
      <c r="A169" s="90" t="s">
        <v>700</v>
      </c>
      <c r="B169" s="101">
        <v>2125</v>
      </c>
      <c r="C169" s="102">
        <v>106</v>
      </c>
      <c r="D169" s="102">
        <v>13577</v>
      </c>
      <c r="E169" s="102">
        <v>1146</v>
      </c>
      <c r="F169" s="102">
        <v>536</v>
      </c>
      <c r="G169" s="103">
        <v>18265</v>
      </c>
      <c r="H169" s="91">
        <v>35755</v>
      </c>
    </row>
    <row r="170" spans="1:8" s="119" customFormat="1" ht="20.25" customHeight="1">
      <c r="A170" s="90" t="s">
        <v>701</v>
      </c>
      <c r="B170" s="101">
        <v>4348</v>
      </c>
      <c r="C170" s="102">
        <v>153</v>
      </c>
      <c r="D170" s="102">
        <v>27868</v>
      </c>
      <c r="E170" s="102">
        <v>2003</v>
      </c>
      <c r="F170" s="102">
        <v>907</v>
      </c>
      <c r="G170" s="103">
        <v>33811</v>
      </c>
      <c r="H170" s="91">
        <v>69090</v>
      </c>
    </row>
    <row r="171" spans="1:8" s="119" customFormat="1" ht="20.25" customHeight="1">
      <c r="A171" s="90" t="s">
        <v>391</v>
      </c>
      <c r="B171" s="101">
        <v>1638</v>
      </c>
      <c r="C171" s="102">
        <v>73</v>
      </c>
      <c r="D171" s="102">
        <v>9069</v>
      </c>
      <c r="E171" s="102">
        <v>1020</v>
      </c>
      <c r="F171" s="102">
        <v>258</v>
      </c>
      <c r="G171" s="103">
        <v>12872</v>
      </c>
      <c r="H171" s="91">
        <v>24930</v>
      </c>
    </row>
    <row r="172" spans="1:8" s="119" customFormat="1" ht="20.25" customHeight="1">
      <c r="A172" s="90" t="s">
        <v>702</v>
      </c>
      <c r="B172" s="101">
        <v>1581</v>
      </c>
      <c r="C172" s="102">
        <v>19</v>
      </c>
      <c r="D172" s="102">
        <v>10930</v>
      </c>
      <c r="E172" s="102">
        <v>613</v>
      </c>
      <c r="F172" s="102">
        <v>489</v>
      </c>
      <c r="G172" s="103">
        <v>12580</v>
      </c>
      <c r="H172" s="91">
        <v>26212</v>
      </c>
    </row>
    <row r="173" spans="1:8" s="119" customFormat="1" ht="20.25" customHeight="1">
      <c r="A173" s="90" t="s">
        <v>703</v>
      </c>
      <c r="B173" s="101">
        <v>1524</v>
      </c>
      <c r="C173" s="102">
        <v>79</v>
      </c>
      <c r="D173" s="102">
        <v>10166</v>
      </c>
      <c r="E173" s="102">
        <v>887</v>
      </c>
      <c r="F173" s="102">
        <v>298</v>
      </c>
      <c r="G173" s="103">
        <v>11295</v>
      </c>
      <c r="H173" s="91">
        <v>24249</v>
      </c>
    </row>
    <row r="174" spans="1:8" s="119" customFormat="1" ht="20.25" customHeight="1">
      <c r="A174" s="90" t="s">
        <v>704</v>
      </c>
      <c r="B174" s="101">
        <v>1252</v>
      </c>
      <c r="C174" s="102">
        <v>92</v>
      </c>
      <c r="D174" s="102">
        <v>8432</v>
      </c>
      <c r="E174" s="102">
        <v>682</v>
      </c>
      <c r="F174" s="102">
        <v>241</v>
      </c>
      <c r="G174" s="103">
        <v>10495</v>
      </c>
      <c r="H174" s="91">
        <v>21194</v>
      </c>
    </row>
    <row r="175" spans="1:8" s="119" customFormat="1" ht="20.25" customHeight="1" thickBot="1">
      <c r="A175" s="108" t="s">
        <v>705</v>
      </c>
      <c r="B175" s="109">
        <v>898</v>
      </c>
      <c r="C175" s="110">
        <v>49</v>
      </c>
      <c r="D175" s="110">
        <v>8862</v>
      </c>
      <c r="E175" s="110">
        <v>263</v>
      </c>
      <c r="F175" s="110">
        <v>421</v>
      </c>
      <c r="G175" s="111">
        <v>8926</v>
      </c>
      <c r="H175" s="112">
        <v>19419</v>
      </c>
    </row>
    <row r="176" spans="1:8" s="119" customFormat="1" ht="20.25" customHeight="1" thickBot="1">
      <c r="A176" s="93" t="s">
        <v>565</v>
      </c>
      <c r="B176" s="94">
        <v>44253</v>
      </c>
      <c r="C176" s="94">
        <v>1754</v>
      </c>
      <c r="D176" s="94">
        <v>298647</v>
      </c>
      <c r="E176" s="94">
        <v>19895</v>
      </c>
      <c r="F176" s="94">
        <v>10546</v>
      </c>
      <c r="G176" s="96">
        <v>327841</v>
      </c>
      <c r="H176" s="97">
        <v>702936</v>
      </c>
    </row>
    <row r="177" spans="1:8" s="119" customFormat="1" ht="20.25" customHeight="1">
      <c r="A177" s="86" t="s">
        <v>706</v>
      </c>
      <c r="B177" s="98">
        <v>328</v>
      </c>
      <c r="C177" s="99">
        <v>11</v>
      </c>
      <c r="D177" s="99">
        <v>1567</v>
      </c>
      <c r="E177" s="99">
        <v>210</v>
      </c>
      <c r="F177" s="99">
        <v>68</v>
      </c>
      <c r="G177" s="100">
        <v>1963</v>
      </c>
      <c r="H177" s="89">
        <v>4147</v>
      </c>
    </row>
    <row r="178" spans="1:8" s="119" customFormat="1" ht="20.25" customHeight="1" thickBot="1">
      <c r="A178" s="108" t="s">
        <v>707</v>
      </c>
      <c r="B178" s="109">
        <v>0</v>
      </c>
      <c r="C178" s="110">
        <v>0</v>
      </c>
      <c r="D178" s="110">
        <v>1</v>
      </c>
      <c r="E178" s="110">
        <v>2</v>
      </c>
      <c r="F178" s="110">
        <v>0</v>
      </c>
      <c r="G178" s="111">
        <v>0</v>
      </c>
      <c r="H178" s="112">
        <v>3</v>
      </c>
    </row>
    <row r="179" spans="1:8" s="119" customFormat="1" ht="20.25" customHeight="1" thickBot="1">
      <c r="A179" s="93" t="s">
        <v>708</v>
      </c>
      <c r="B179" s="94">
        <v>328</v>
      </c>
      <c r="C179" s="94">
        <v>11</v>
      </c>
      <c r="D179" s="94">
        <v>1568</v>
      </c>
      <c r="E179" s="94">
        <v>212</v>
      </c>
      <c r="F179" s="94">
        <v>68</v>
      </c>
      <c r="G179" s="96">
        <v>1963</v>
      </c>
      <c r="H179" s="97">
        <v>4150</v>
      </c>
    </row>
    <row r="180" spans="1:8" s="119" customFormat="1" ht="20.25" customHeight="1">
      <c r="A180" s="86" t="s">
        <v>709</v>
      </c>
      <c r="B180" s="98">
        <v>71</v>
      </c>
      <c r="C180" s="99">
        <v>4</v>
      </c>
      <c r="D180" s="99">
        <v>731</v>
      </c>
      <c r="E180" s="99">
        <v>60</v>
      </c>
      <c r="F180" s="99">
        <v>23</v>
      </c>
      <c r="G180" s="100">
        <v>716</v>
      </c>
      <c r="H180" s="89">
        <v>1605</v>
      </c>
    </row>
    <row r="181" spans="1:8" s="119" customFormat="1" ht="20.25" customHeight="1" thickBot="1">
      <c r="A181" s="108" t="s">
        <v>710</v>
      </c>
      <c r="B181" s="109">
        <v>0</v>
      </c>
      <c r="C181" s="110">
        <v>0</v>
      </c>
      <c r="D181" s="110">
        <v>0</v>
      </c>
      <c r="E181" s="110">
        <v>8</v>
      </c>
      <c r="F181" s="110">
        <v>0</v>
      </c>
      <c r="G181" s="111">
        <v>0</v>
      </c>
      <c r="H181" s="112">
        <v>8</v>
      </c>
    </row>
    <row r="182" spans="1:8" s="119" customFormat="1" ht="20.25" customHeight="1" thickBot="1">
      <c r="A182" s="93" t="s">
        <v>711</v>
      </c>
      <c r="B182" s="94">
        <v>71</v>
      </c>
      <c r="C182" s="94">
        <v>4</v>
      </c>
      <c r="D182" s="94">
        <v>731</v>
      </c>
      <c r="E182" s="94">
        <v>68</v>
      </c>
      <c r="F182" s="94">
        <v>23</v>
      </c>
      <c r="G182" s="96">
        <v>716</v>
      </c>
      <c r="H182" s="97">
        <v>1613</v>
      </c>
    </row>
    <row r="183" spans="1:8" s="119" customFormat="1" ht="20.25" customHeight="1">
      <c r="A183" s="86" t="s">
        <v>712</v>
      </c>
      <c r="B183" s="98">
        <v>942</v>
      </c>
      <c r="C183" s="99">
        <v>22</v>
      </c>
      <c r="D183" s="99">
        <v>4898</v>
      </c>
      <c r="E183" s="99">
        <v>283</v>
      </c>
      <c r="F183" s="99">
        <v>174</v>
      </c>
      <c r="G183" s="100">
        <v>7562</v>
      </c>
      <c r="H183" s="89">
        <v>13881</v>
      </c>
    </row>
    <row r="184" spans="1:8" s="119" customFormat="1" ht="20.25" customHeight="1">
      <c r="A184" s="90" t="s">
        <v>713</v>
      </c>
      <c r="B184" s="101">
        <v>297</v>
      </c>
      <c r="C184" s="102">
        <v>12</v>
      </c>
      <c r="D184" s="102">
        <v>1992</v>
      </c>
      <c r="E184" s="102">
        <v>180</v>
      </c>
      <c r="F184" s="102">
        <v>86</v>
      </c>
      <c r="G184" s="103">
        <v>3082</v>
      </c>
      <c r="H184" s="91">
        <v>5649</v>
      </c>
    </row>
    <row r="185" spans="1:8" s="119" customFormat="1" ht="20.25" customHeight="1">
      <c r="A185" s="90" t="s">
        <v>714</v>
      </c>
      <c r="B185" s="101">
        <v>121</v>
      </c>
      <c r="C185" s="102">
        <v>4</v>
      </c>
      <c r="D185" s="102">
        <v>813</v>
      </c>
      <c r="E185" s="102">
        <v>62</v>
      </c>
      <c r="F185" s="102">
        <v>29</v>
      </c>
      <c r="G185" s="103">
        <v>1420</v>
      </c>
      <c r="H185" s="91">
        <v>2449</v>
      </c>
    </row>
    <row r="186" spans="1:8" s="119" customFormat="1" ht="20.25" customHeight="1" thickBot="1">
      <c r="A186" s="108" t="s">
        <v>715</v>
      </c>
      <c r="B186" s="109">
        <v>1</v>
      </c>
      <c r="C186" s="110">
        <v>0</v>
      </c>
      <c r="D186" s="110">
        <v>0</v>
      </c>
      <c r="E186" s="110">
        <v>1</v>
      </c>
      <c r="F186" s="110">
        <v>0</v>
      </c>
      <c r="G186" s="111">
        <v>0</v>
      </c>
      <c r="H186" s="112">
        <v>2</v>
      </c>
    </row>
    <row r="187" spans="1:8" s="119" customFormat="1" ht="20.25" customHeight="1" thickBot="1">
      <c r="A187" s="93" t="s">
        <v>716</v>
      </c>
      <c r="B187" s="94">
        <v>1361</v>
      </c>
      <c r="C187" s="94">
        <v>38</v>
      </c>
      <c r="D187" s="94">
        <v>7703</v>
      </c>
      <c r="E187" s="94">
        <v>526</v>
      </c>
      <c r="F187" s="94">
        <v>289</v>
      </c>
      <c r="G187" s="96">
        <v>12064</v>
      </c>
      <c r="H187" s="97">
        <v>21981</v>
      </c>
    </row>
    <row r="188" spans="1:8" s="119" customFormat="1" ht="20.25" customHeight="1">
      <c r="A188" s="86" t="s">
        <v>717</v>
      </c>
      <c r="B188" s="98">
        <v>195</v>
      </c>
      <c r="C188" s="99">
        <v>6</v>
      </c>
      <c r="D188" s="99">
        <v>1532</v>
      </c>
      <c r="E188" s="99">
        <v>100</v>
      </c>
      <c r="F188" s="99">
        <v>50</v>
      </c>
      <c r="G188" s="100">
        <v>1918</v>
      </c>
      <c r="H188" s="89">
        <v>3801</v>
      </c>
    </row>
    <row r="189" spans="1:8" s="119" customFormat="1" ht="20.25" customHeight="1">
      <c r="A189" s="90" t="s">
        <v>718</v>
      </c>
      <c r="B189" s="101">
        <v>218</v>
      </c>
      <c r="C189" s="102">
        <v>9</v>
      </c>
      <c r="D189" s="102">
        <v>1890</v>
      </c>
      <c r="E189" s="102">
        <v>100</v>
      </c>
      <c r="F189" s="102">
        <v>70</v>
      </c>
      <c r="G189" s="103">
        <v>2343</v>
      </c>
      <c r="H189" s="91">
        <v>4630</v>
      </c>
    </row>
    <row r="190" spans="1:8" s="119" customFormat="1" ht="20.25" customHeight="1">
      <c r="A190" s="90" t="s">
        <v>719</v>
      </c>
      <c r="B190" s="101">
        <v>251</v>
      </c>
      <c r="C190" s="102">
        <v>34</v>
      </c>
      <c r="D190" s="102">
        <v>2730</v>
      </c>
      <c r="E190" s="102">
        <v>163</v>
      </c>
      <c r="F190" s="102">
        <v>82</v>
      </c>
      <c r="G190" s="103">
        <v>3512</v>
      </c>
      <c r="H190" s="91">
        <v>6772</v>
      </c>
    </row>
    <row r="191" spans="1:8" s="119" customFormat="1" ht="20.25" customHeight="1">
      <c r="A191" s="90" t="s">
        <v>720</v>
      </c>
      <c r="B191" s="101">
        <v>944</v>
      </c>
      <c r="C191" s="102">
        <v>6</v>
      </c>
      <c r="D191" s="102">
        <v>1394</v>
      </c>
      <c r="E191" s="102">
        <v>55</v>
      </c>
      <c r="F191" s="102">
        <v>70</v>
      </c>
      <c r="G191" s="103">
        <v>1538</v>
      </c>
      <c r="H191" s="91">
        <v>4007</v>
      </c>
    </row>
    <row r="192" spans="1:8" s="119" customFormat="1" ht="20.25" customHeight="1" thickBot="1">
      <c r="A192" s="108" t="s">
        <v>721</v>
      </c>
      <c r="B192" s="109">
        <v>2</v>
      </c>
      <c r="C192" s="110">
        <v>0</v>
      </c>
      <c r="D192" s="110">
        <v>0</v>
      </c>
      <c r="E192" s="110">
        <v>6</v>
      </c>
      <c r="F192" s="110">
        <v>0</v>
      </c>
      <c r="G192" s="111">
        <v>0</v>
      </c>
      <c r="H192" s="112">
        <v>8</v>
      </c>
    </row>
    <row r="193" spans="1:9" s="119" customFormat="1" ht="20.25" customHeight="1" thickBot="1">
      <c r="A193" s="93" t="s">
        <v>722</v>
      </c>
      <c r="B193" s="94">
        <v>1610</v>
      </c>
      <c r="C193" s="94">
        <v>55</v>
      </c>
      <c r="D193" s="94">
        <v>7546</v>
      </c>
      <c r="E193" s="94">
        <v>424</v>
      </c>
      <c r="F193" s="94">
        <v>272</v>
      </c>
      <c r="G193" s="96">
        <v>9311</v>
      </c>
      <c r="H193" s="97">
        <v>19218</v>
      </c>
    </row>
    <row r="194" spans="1:9" s="119" customFormat="1" ht="20.25" customHeight="1" thickBot="1">
      <c r="A194" s="125" t="s">
        <v>723</v>
      </c>
      <c r="B194" s="126">
        <v>0</v>
      </c>
      <c r="C194" s="127">
        <v>0</v>
      </c>
      <c r="D194" s="127">
        <v>0</v>
      </c>
      <c r="E194" s="127">
        <v>5</v>
      </c>
      <c r="F194" s="127">
        <v>0</v>
      </c>
      <c r="G194" s="128">
        <v>0</v>
      </c>
      <c r="H194" s="130">
        <v>5</v>
      </c>
    </row>
    <row r="195" spans="1:9" s="119" customFormat="1" ht="20.25" customHeight="1" thickBot="1">
      <c r="A195" s="93" t="s">
        <v>724</v>
      </c>
      <c r="B195" s="94">
        <v>0</v>
      </c>
      <c r="C195" s="94">
        <v>0</v>
      </c>
      <c r="D195" s="94">
        <v>0</v>
      </c>
      <c r="E195" s="94">
        <v>5</v>
      </c>
      <c r="F195" s="94">
        <v>0</v>
      </c>
      <c r="G195" s="96">
        <v>0</v>
      </c>
      <c r="H195" s="97">
        <v>5</v>
      </c>
    </row>
    <row r="196" spans="1:9" s="119" customFormat="1" ht="20.25" customHeight="1">
      <c r="A196" s="86" t="s">
        <v>725</v>
      </c>
      <c r="B196" s="98">
        <v>964</v>
      </c>
      <c r="C196" s="99">
        <v>33</v>
      </c>
      <c r="D196" s="99">
        <v>6415</v>
      </c>
      <c r="E196" s="99">
        <v>393</v>
      </c>
      <c r="F196" s="99">
        <v>256</v>
      </c>
      <c r="G196" s="100">
        <v>8748</v>
      </c>
      <c r="H196" s="89">
        <v>16809</v>
      </c>
    </row>
    <row r="197" spans="1:9" s="119" customFormat="1" ht="20.25" customHeight="1" thickBot="1">
      <c r="A197" s="108" t="s">
        <v>726</v>
      </c>
      <c r="B197" s="109">
        <v>1</v>
      </c>
      <c r="C197" s="110">
        <v>0</v>
      </c>
      <c r="D197" s="110">
        <v>1</v>
      </c>
      <c r="E197" s="110">
        <v>7</v>
      </c>
      <c r="F197" s="110">
        <v>0</v>
      </c>
      <c r="G197" s="111">
        <v>0</v>
      </c>
      <c r="H197" s="112">
        <v>9</v>
      </c>
    </row>
    <row r="198" spans="1:9" s="119" customFormat="1" ht="20.25" customHeight="1" thickBot="1">
      <c r="A198" s="93" t="s">
        <v>727</v>
      </c>
      <c r="B198" s="94">
        <v>965</v>
      </c>
      <c r="C198" s="94">
        <v>33</v>
      </c>
      <c r="D198" s="94">
        <v>6416</v>
      </c>
      <c r="E198" s="94">
        <v>400</v>
      </c>
      <c r="F198" s="94">
        <v>256</v>
      </c>
      <c r="G198" s="96">
        <v>8748</v>
      </c>
      <c r="H198" s="97">
        <v>16818</v>
      </c>
    </row>
    <row r="199" spans="1:9" s="119" customFormat="1" ht="20.25" customHeight="1">
      <c r="A199" s="86" t="s">
        <v>728</v>
      </c>
      <c r="B199" s="98">
        <v>168</v>
      </c>
      <c r="C199" s="99">
        <v>6</v>
      </c>
      <c r="D199" s="99">
        <v>771</v>
      </c>
      <c r="E199" s="99">
        <v>88</v>
      </c>
      <c r="F199" s="99">
        <v>23</v>
      </c>
      <c r="G199" s="100">
        <v>1201</v>
      </c>
      <c r="H199" s="89">
        <v>2257</v>
      </c>
    </row>
    <row r="200" spans="1:9" s="119" customFormat="1" ht="20.25" customHeight="1">
      <c r="A200" s="90" t="s">
        <v>729</v>
      </c>
      <c r="B200" s="101">
        <v>536</v>
      </c>
      <c r="C200" s="102">
        <v>35</v>
      </c>
      <c r="D200" s="102">
        <v>4368</v>
      </c>
      <c r="E200" s="102">
        <v>354</v>
      </c>
      <c r="F200" s="102">
        <v>143</v>
      </c>
      <c r="G200" s="103">
        <v>6474</v>
      </c>
      <c r="H200" s="91">
        <v>11910</v>
      </c>
    </row>
    <row r="201" spans="1:9" s="119" customFormat="1" ht="20.25" customHeight="1" thickBot="1">
      <c r="A201" s="108" t="s">
        <v>730</v>
      </c>
      <c r="B201" s="109">
        <v>2</v>
      </c>
      <c r="C201" s="110">
        <v>2</v>
      </c>
      <c r="D201" s="110">
        <v>6</v>
      </c>
      <c r="E201" s="110">
        <v>3</v>
      </c>
      <c r="F201" s="110">
        <v>0</v>
      </c>
      <c r="G201" s="111">
        <v>0</v>
      </c>
      <c r="H201" s="112">
        <v>13</v>
      </c>
    </row>
    <row r="202" spans="1:9" s="119" customFormat="1" ht="20.25" customHeight="1" thickBot="1">
      <c r="A202" s="93" t="s">
        <v>731</v>
      </c>
      <c r="B202" s="94">
        <v>706</v>
      </c>
      <c r="C202" s="94">
        <v>43</v>
      </c>
      <c r="D202" s="94">
        <v>5145</v>
      </c>
      <c r="E202" s="94">
        <v>445</v>
      </c>
      <c r="F202" s="94">
        <v>166</v>
      </c>
      <c r="G202" s="96">
        <v>7675</v>
      </c>
      <c r="H202" s="97">
        <v>14180</v>
      </c>
    </row>
    <row r="203" spans="1:9" s="119" customFormat="1" ht="20.25" customHeight="1" thickBot="1">
      <c r="A203" s="93" t="s">
        <v>604</v>
      </c>
      <c r="B203" s="94">
        <v>5041</v>
      </c>
      <c r="C203" s="94">
        <v>184</v>
      </c>
      <c r="D203" s="94">
        <v>29109</v>
      </c>
      <c r="E203" s="94">
        <v>2080</v>
      </c>
      <c r="F203" s="94">
        <v>1074</v>
      </c>
      <c r="G203" s="96">
        <v>40477</v>
      </c>
      <c r="H203" s="97">
        <v>77965</v>
      </c>
    </row>
    <row r="204" spans="1:9" s="119" customFormat="1" ht="20.25" customHeight="1" thickBot="1">
      <c r="A204" s="93" t="s">
        <v>732</v>
      </c>
      <c r="B204" s="114">
        <v>0</v>
      </c>
      <c r="C204" s="114">
        <v>0</v>
      </c>
      <c r="D204" s="114">
        <v>0</v>
      </c>
      <c r="E204" s="114">
        <v>0</v>
      </c>
      <c r="F204" s="114">
        <v>0</v>
      </c>
      <c r="G204" s="96">
        <v>177</v>
      </c>
      <c r="H204" s="97">
        <v>177</v>
      </c>
    </row>
    <row r="205" spans="1:9" s="119" customFormat="1" ht="20.25" customHeight="1" thickBot="1">
      <c r="A205" s="113" t="s">
        <v>605</v>
      </c>
      <c r="B205" s="114">
        <v>49294</v>
      </c>
      <c r="C205" s="114">
        <v>1938</v>
      </c>
      <c r="D205" s="114">
        <v>327756</v>
      </c>
      <c r="E205" s="114">
        <v>21975</v>
      </c>
      <c r="F205" s="114">
        <v>11620</v>
      </c>
      <c r="G205" s="132">
        <v>368495</v>
      </c>
      <c r="H205" s="93">
        <v>781078</v>
      </c>
    </row>
    <row r="206" spans="1:9" s="119" customFormat="1" ht="20.25" customHeight="1">
      <c r="A206" s="118"/>
      <c r="B206" s="118"/>
      <c r="C206" s="118"/>
      <c r="D206" s="118"/>
      <c r="E206" s="118"/>
      <c r="F206" s="118"/>
      <c r="G206" s="118"/>
      <c r="H206" s="118"/>
      <c r="I206" s="398"/>
    </row>
    <row r="207" spans="1:9" s="119" customFormat="1" ht="20.25" customHeight="1" thickBot="1">
      <c r="A207" s="81" t="s">
        <v>392</v>
      </c>
      <c r="B207" s="82"/>
      <c r="C207" s="82"/>
      <c r="D207" s="82"/>
      <c r="E207" s="82"/>
      <c r="F207" s="82"/>
      <c r="G207" s="82"/>
      <c r="H207" s="83"/>
    </row>
    <row r="208" spans="1:9" ht="20.25" customHeight="1">
      <c r="A208" s="84" t="s">
        <v>310</v>
      </c>
      <c r="B208" s="1768" t="s">
        <v>381</v>
      </c>
      <c r="C208" s="1770" t="s">
        <v>382</v>
      </c>
      <c r="D208" s="1770" t="s">
        <v>383</v>
      </c>
      <c r="E208" s="1770" t="s">
        <v>384</v>
      </c>
      <c r="F208" s="1770" t="s">
        <v>335</v>
      </c>
      <c r="G208" s="1764" t="s">
        <v>385</v>
      </c>
      <c r="H208" s="1766" t="s">
        <v>386</v>
      </c>
    </row>
    <row r="209" spans="1:8" ht="20.25" customHeight="1" thickBot="1">
      <c r="A209" s="85" t="s">
        <v>387</v>
      </c>
      <c r="B209" s="1769"/>
      <c r="C209" s="1771"/>
      <c r="D209" s="1771"/>
      <c r="E209" s="1771"/>
      <c r="F209" s="1771"/>
      <c r="G209" s="1765"/>
      <c r="H209" s="1767"/>
    </row>
    <row r="210" spans="1:8" s="119" customFormat="1" ht="20.25" customHeight="1">
      <c r="A210" s="86" t="s">
        <v>733</v>
      </c>
      <c r="B210" s="98">
        <v>13234</v>
      </c>
      <c r="C210" s="99">
        <v>370</v>
      </c>
      <c r="D210" s="99">
        <v>98992</v>
      </c>
      <c r="E210" s="99">
        <v>3505</v>
      </c>
      <c r="F210" s="99">
        <v>2924</v>
      </c>
      <c r="G210" s="120">
        <v>76110</v>
      </c>
      <c r="H210" s="89">
        <v>195135</v>
      </c>
    </row>
    <row r="211" spans="1:8" s="119" customFormat="1" ht="20.25" customHeight="1">
      <c r="A211" s="90" t="s">
        <v>734</v>
      </c>
      <c r="B211" s="101">
        <v>3867</v>
      </c>
      <c r="C211" s="102">
        <v>165</v>
      </c>
      <c r="D211" s="102">
        <v>28005</v>
      </c>
      <c r="E211" s="102">
        <v>1758</v>
      </c>
      <c r="F211" s="102">
        <v>1247</v>
      </c>
      <c r="G211" s="103">
        <v>29635</v>
      </c>
      <c r="H211" s="91">
        <v>64677</v>
      </c>
    </row>
    <row r="212" spans="1:8" s="119" customFormat="1" ht="20.25" customHeight="1">
      <c r="A212" s="90" t="s">
        <v>735</v>
      </c>
      <c r="B212" s="101">
        <v>6214</v>
      </c>
      <c r="C212" s="102">
        <v>306</v>
      </c>
      <c r="D212" s="102">
        <v>42453</v>
      </c>
      <c r="E212" s="102">
        <v>2177</v>
      </c>
      <c r="F212" s="102">
        <v>1766</v>
      </c>
      <c r="G212" s="103">
        <v>49385</v>
      </c>
      <c r="H212" s="91">
        <v>102301</v>
      </c>
    </row>
    <row r="213" spans="1:8" s="119" customFormat="1" ht="20.25" customHeight="1">
      <c r="A213" s="90" t="s">
        <v>736</v>
      </c>
      <c r="B213" s="101">
        <v>6443</v>
      </c>
      <c r="C213" s="102">
        <v>175</v>
      </c>
      <c r="D213" s="102">
        <v>36322</v>
      </c>
      <c r="E213" s="102">
        <v>2496</v>
      </c>
      <c r="F213" s="102">
        <v>1505</v>
      </c>
      <c r="G213" s="103">
        <v>39929</v>
      </c>
      <c r="H213" s="91">
        <v>86870</v>
      </c>
    </row>
    <row r="214" spans="1:8" s="119" customFormat="1" ht="20.25" customHeight="1">
      <c r="A214" s="90" t="s">
        <v>737</v>
      </c>
      <c r="B214" s="101">
        <v>2363</v>
      </c>
      <c r="C214" s="102">
        <v>154</v>
      </c>
      <c r="D214" s="102">
        <v>12686</v>
      </c>
      <c r="E214" s="102">
        <v>1111</v>
      </c>
      <c r="F214" s="102">
        <v>566</v>
      </c>
      <c r="G214" s="103">
        <v>13112</v>
      </c>
      <c r="H214" s="91">
        <v>29992</v>
      </c>
    </row>
    <row r="215" spans="1:8" s="119" customFormat="1" ht="20.25" customHeight="1">
      <c r="A215" s="90" t="s">
        <v>738</v>
      </c>
      <c r="B215" s="101">
        <v>2282</v>
      </c>
      <c r="C215" s="102">
        <v>110</v>
      </c>
      <c r="D215" s="102">
        <v>15452</v>
      </c>
      <c r="E215" s="102">
        <v>1016</v>
      </c>
      <c r="F215" s="102">
        <v>539</v>
      </c>
      <c r="G215" s="103">
        <v>17161</v>
      </c>
      <c r="H215" s="91">
        <v>36560</v>
      </c>
    </row>
    <row r="216" spans="1:8" s="119" customFormat="1" ht="20.25" customHeight="1">
      <c r="A216" s="90" t="s">
        <v>739</v>
      </c>
      <c r="B216" s="101">
        <v>1328</v>
      </c>
      <c r="C216" s="102">
        <v>74</v>
      </c>
      <c r="D216" s="102">
        <v>10271</v>
      </c>
      <c r="E216" s="102">
        <v>458</v>
      </c>
      <c r="F216" s="102">
        <v>406</v>
      </c>
      <c r="G216" s="103">
        <v>11616</v>
      </c>
      <c r="H216" s="91">
        <v>24153</v>
      </c>
    </row>
    <row r="217" spans="1:8" s="119" customFormat="1" ht="20.25" customHeight="1">
      <c r="A217" s="90" t="s">
        <v>740</v>
      </c>
      <c r="B217" s="101">
        <v>1467</v>
      </c>
      <c r="C217" s="102">
        <v>49</v>
      </c>
      <c r="D217" s="102">
        <v>8657</v>
      </c>
      <c r="E217" s="102">
        <v>496</v>
      </c>
      <c r="F217" s="102">
        <v>405</v>
      </c>
      <c r="G217" s="103">
        <v>10165</v>
      </c>
      <c r="H217" s="91">
        <v>21239</v>
      </c>
    </row>
    <row r="218" spans="1:8" s="119" customFormat="1" ht="20.25" customHeight="1">
      <c r="A218" s="90" t="s">
        <v>741</v>
      </c>
      <c r="B218" s="101">
        <v>1663</v>
      </c>
      <c r="C218" s="102">
        <v>56</v>
      </c>
      <c r="D218" s="102">
        <v>9987</v>
      </c>
      <c r="E218" s="102">
        <v>696</v>
      </c>
      <c r="F218" s="102">
        <v>396</v>
      </c>
      <c r="G218" s="103">
        <v>10685</v>
      </c>
      <c r="H218" s="91">
        <v>23483</v>
      </c>
    </row>
    <row r="219" spans="1:8" s="119" customFormat="1" ht="20.25" customHeight="1">
      <c r="A219" s="90" t="s">
        <v>742</v>
      </c>
      <c r="B219" s="101">
        <v>4016</v>
      </c>
      <c r="C219" s="102">
        <v>89</v>
      </c>
      <c r="D219" s="102">
        <v>24246</v>
      </c>
      <c r="E219" s="102">
        <v>1322</v>
      </c>
      <c r="F219" s="102">
        <v>880</v>
      </c>
      <c r="G219" s="103">
        <v>25426</v>
      </c>
      <c r="H219" s="91">
        <v>55979</v>
      </c>
    </row>
    <row r="220" spans="1:8" s="119" customFormat="1" ht="20.25" customHeight="1">
      <c r="A220" s="90" t="s">
        <v>743</v>
      </c>
      <c r="B220" s="101">
        <v>2131</v>
      </c>
      <c r="C220" s="102">
        <v>57</v>
      </c>
      <c r="D220" s="102">
        <v>18399</v>
      </c>
      <c r="E220" s="102">
        <v>876</v>
      </c>
      <c r="F220" s="102">
        <v>751</v>
      </c>
      <c r="G220" s="103">
        <v>18848</v>
      </c>
      <c r="H220" s="91">
        <v>41062</v>
      </c>
    </row>
    <row r="221" spans="1:8" s="119" customFormat="1" ht="20.25" customHeight="1">
      <c r="A221" s="90" t="s">
        <v>744</v>
      </c>
      <c r="B221" s="101">
        <v>1389</v>
      </c>
      <c r="C221" s="102">
        <v>56</v>
      </c>
      <c r="D221" s="102">
        <v>5427</v>
      </c>
      <c r="E221" s="102">
        <v>487</v>
      </c>
      <c r="F221" s="102">
        <v>184</v>
      </c>
      <c r="G221" s="103">
        <v>6673</v>
      </c>
      <c r="H221" s="91">
        <v>14216</v>
      </c>
    </row>
    <row r="222" spans="1:8" s="119" customFormat="1" ht="20.25" customHeight="1" thickBot="1">
      <c r="A222" s="108" t="s">
        <v>745</v>
      </c>
      <c r="B222" s="109">
        <v>1604</v>
      </c>
      <c r="C222" s="110">
        <v>44</v>
      </c>
      <c r="D222" s="110">
        <v>11470</v>
      </c>
      <c r="E222" s="110">
        <v>625</v>
      </c>
      <c r="F222" s="110">
        <v>570</v>
      </c>
      <c r="G222" s="111">
        <v>11807</v>
      </c>
      <c r="H222" s="112">
        <v>26120</v>
      </c>
    </row>
    <row r="223" spans="1:8" s="119" customFormat="1" ht="20.25" customHeight="1" thickBot="1">
      <c r="A223" s="93" t="s">
        <v>565</v>
      </c>
      <c r="B223" s="94">
        <v>48001</v>
      </c>
      <c r="C223" s="94">
        <v>1705</v>
      </c>
      <c r="D223" s="94">
        <v>322367</v>
      </c>
      <c r="E223" s="94">
        <v>17023</v>
      </c>
      <c r="F223" s="94">
        <v>12139</v>
      </c>
      <c r="G223" s="96">
        <v>320552</v>
      </c>
      <c r="H223" s="97">
        <v>721787</v>
      </c>
    </row>
    <row r="224" spans="1:8" s="119" customFormat="1" ht="20.25" customHeight="1">
      <c r="A224" s="86" t="s">
        <v>746</v>
      </c>
      <c r="B224" s="98">
        <v>488</v>
      </c>
      <c r="C224" s="99">
        <v>6</v>
      </c>
      <c r="D224" s="99">
        <v>4143</v>
      </c>
      <c r="E224" s="99">
        <v>155</v>
      </c>
      <c r="F224" s="99">
        <v>151</v>
      </c>
      <c r="G224" s="100">
        <v>4451</v>
      </c>
      <c r="H224" s="89">
        <v>9394</v>
      </c>
    </row>
    <row r="225" spans="1:8" s="119" customFormat="1" ht="20.25" customHeight="1">
      <c r="A225" s="90" t="s">
        <v>747</v>
      </c>
      <c r="B225" s="101">
        <v>441</v>
      </c>
      <c r="C225" s="102">
        <v>11</v>
      </c>
      <c r="D225" s="102">
        <v>4922</v>
      </c>
      <c r="E225" s="102">
        <v>135</v>
      </c>
      <c r="F225" s="102">
        <v>157</v>
      </c>
      <c r="G225" s="103">
        <v>5236</v>
      </c>
      <c r="H225" s="91">
        <v>10902</v>
      </c>
    </row>
    <row r="226" spans="1:8" s="119" customFormat="1" ht="20.25" customHeight="1" thickBot="1">
      <c r="A226" s="108" t="s">
        <v>748</v>
      </c>
      <c r="B226" s="109">
        <v>1</v>
      </c>
      <c r="C226" s="110">
        <v>0</v>
      </c>
      <c r="D226" s="110">
        <v>2</v>
      </c>
      <c r="E226" s="110">
        <v>5</v>
      </c>
      <c r="F226" s="110">
        <v>0</v>
      </c>
      <c r="G226" s="111">
        <v>0</v>
      </c>
      <c r="H226" s="112">
        <v>8</v>
      </c>
    </row>
    <row r="227" spans="1:8" s="119" customFormat="1" ht="20.25" customHeight="1" thickBot="1">
      <c r="A227" s="93" t="s">
        <v>749</v>
      </c>
      <c r="B227" s="94">
        <v>930</v>
      </c>
      <c r="C227" s="94">
        <v>17</v>
      </c>
      <c r="D227" s="94">
        <v>9067</v>
      </c>
      <c r="E227" s="94">
        <v>295</v>
      </c>
      <c r="F227" s="94">
        <v>308</v>
      </c>
      <c r="G227" s="96">
        <v>9687</v>
      </c>
      <c r="H227" s="97">
        <v>20304</v>
      </c>
    </row>
    <row r="228" spans="1:8" s="119" customFormat="1" ht="20.25" customHeight="1">
      <c r="A228" s="86" t="s">
        <v>750</v>
      </c>
      <c r="B228" s="98">
        <v>281</v>
      </c>
      <c r="C228" s="99">
        <v>21</v>
      </c>
      <c r="D228" s="99">
        <v>2637</v>
      </c>
      <c r="E228" s="99">
        <v>167</v>
      </c>
      <c r="F228" s="99">
        <v>115</v>
      </c>
      <c r="G228" s="100">
        <v>3395</v>
      </c>
      <c r="H228" s="89">
        <v>6616</v>
      </c>
    </row>
    <row r="229" spans="1:8" s="119" customFormat="1" ht="20.25" customHeight="1">
      <c r="A229" s="90" t="s">
        <v>751</v>
      </c>
      <c r="B229" s="101">
        <v>305</v>
      </c>
      <c r="C229" s="102">
        <v>14</v>
      </c>
      <c r="D229" s="102">
        <v>2110</v>
      </c>
      <c r="E229" s="102">
        <v>138</v>
      </c>
      <c r="F229" s="102">
        <v>118</v>
      </c>
      <c r="G229" s="103">
        <v>2991</v>
      </c>
      <c r="H229" s="91">
        <v>5676</v>
      </c>
    </row>
    <row r="230" spans="1:8" s="119" customFormat="1" ht="20.25" customHeight="1">
      <c r="A230" s="90" t="s">
        <v>752</v>
      </c>
      <c r="B230" s="101">
        <v>206</v>
      </c>
      <c r="C230" s="102">
        <v>35</v>
      </c>
      <c r="D230" s="102">
        <v>1854</v>
      </c>
      <c r="E230" s="102">
        <v>151</v>
      </c>
      <c r="F230" s="102">
        <v>67</v>
      </c>
      <c r="G230" s="103">
        <v>2144</v>
      </c>
      <c r="H230" s="91">
        <v>4457</v>
      </c>
    </row>
    <row r="231" spans="1:8" s="119" customFormat="1" ht="20.25" customHeight="1">
      <c r="A231" s="90" t="s">
        <v>753</v>
      </c>
      <c r="B231" s="101">
        <v>762</v>
      </c>
      <c r="C231" s="102">
        <v>36</v>
      </c>
      <c r="D231" s="102">
        <v>6558</v>
      </c>
      <c r="E231" s="102">
        <v>313</v>
      </c>
      <c r="F231" s="102">
        <v>259</v>
      </c>
      <c r="G231" s="103">
        <v>7547</v>
      </c>
      <c r="H231" s="91">
        <v>15475</v>
      </c>
    </row>
    <row r="232" spans="1:8" s="119" customFormat="1" ht="20.25" customHeight="1" thickBot="1">
      <c r="A232" s="108" t="s">
        <v>754</v>
      </c>
      <c r="B232" s="109">
        <v>0</v>
      </c>
      <c r="C232" s="110">
        <v>0</v>
      </c>
      <c r="D232" s="110">
        <v>1</v>
      </c>
      <c r="E232" s="110">
        <v>4</v>
      </c>
      <c r="F232" s="110">
        <v>0</v>
      </c>
      <c r="G232" s="111">
        <v>0</v>
      </c>
      <c r="H232" s="112">
        <v>5</v>
      </c>
    </row>
    <row r="233" spans="1:8" s="119" customFormat="1" ht="20.25" customHeight="1" thickBot="1">
      <c r="A233" s="93" t="s">
        <v>755</v>
      </c>
      <c r="B233" s="94">
        <v>1554</v>
      </c>
      <c r="C233" s="94">
        <v>106</v>
      </c>
      <c r="D233" s="94">
        <v>13160</v>
      </c>
      <c r="E233" s="94">
        <v>773</v>
      </c>
      <c r="F233" s="94">
        <v>559</v>
      </c>
      <c r="G233" s="96">
        <v>16077</v>
      </c>
      <c r="H233" s="97">
        <v>32229</v>
      </c>
    </row>
    <row r="234" spans="1:8" s="119" customFormat="1" ht="20.25" customHeight="1" thickBot="1">
      <c r="A234" s="125" t="s">
        <v>756</v>
      </c>
      <c r="B234" s="126">
        <v>492</v>
      </c>
      <c r="C234" s="127">
        <v>24</v>
      </c>
      <c r="D234" s="127">
        <v>2303</v>
      </c>
      <c r="E234" s="127">
        <v>171</v>
      </c>
      <c r="F234" s="127">
        <v>135</v>
      </c>
      <c r="G234" s="128">
        <v>2838</v>
      </c>
      <c r="H234" s="130">
        <v>5963</v>
      </c>
    </row>
    <row r="235" spans="1:8" s="119" customFormat="1" ht="20.25" customHeight="1" thickBot="1">
      <c r="A235" s="93" t="s">
        <v>757</v>
      </c>
      <c r="B235" s="94">
        <v>492</v>
      </c>
      <c r="C235" s="95">
        <v>24</v>
      </c>
      <c r="D235" s="95">
        <v>2303</v>
      </c>
      <c r="E235" s="95">
        <v>171</v>
      </c>
      <c r="F235" s="95">
        <v>135</v>
      </c>
      <c r="G235" s="96">
        <v>2838</v>
      </c>
      <c r="H235" s="97">
        <v>5963</v>
      </c>
    </row>
    <row r="236" spans="1:8" s="119" customFormat="1" ht="20.25" customHeight="1">
      <c r="A236" s="121" t="s">
        <v>758</v>
      </c>
      <c r="B236" s="122">
        <v>335</v>
      </c>
      <c r="C236" s="122">
        <v>14</v>
      </c>
      <c r="D236" s="122">
        <v>1811</v>
      </c>
      <c r="E236" s="122">
        <v>162</v>
      </c>
      <c r="F236" s="122">
        <v>83</v>
      </c>
      <c r="G236" s="120">
        <v>2092</v>
      </c>
      <c r="H236" s="124">
        <v>4497</v>
      </c>
    </row>
    <row r="237" spans="1:8" s="119" customFormat="1" ht="20.25" customHeight="1">
      <c r="A237" s="86" t="s">
        <v>759</v>
      </c>
      <c r="B237" s="98">
        <v>214</v>
      </c>
      <c r="C237" s="99">
        <v>13</v>
      </c>
      <c r="D237" s="99">
        <v>1054</v>
      </c>
      <c r="E237" s="99">
        <v>116</v>
      </c>
      <c r="F237" s="99">
        <v>65</v>
      </c>
      <c r="G237" s="100">
        <v>1440</v>
      </c>
      <c r="H237" s="89">
        <v>2902</v>
      </c>
    </row>
    <row r="238" spans="1:8" s="119" customFormat="1" ht="20.25" customHeight="1">
      <c r="A238" s="90" t="s">
        <v>760</v>
      </c>
      <c r="B238" s="101">
        <v>271</v>
      </c>
      <c r="C238" s="102">
        <v>24</v>
      </c>
      <c r="D238" s="102">
        <v>1471</v>
      </c>
      <c r="E238" s="102">
        <v>157</v>
      </c>
      <c r="F238" s="102">
        <v>53</v>
      </c>
      <c r="G238" s="103">
        <v>1830</v>
      </c>
      <c r="H238" s="91">
        <v>3806</v>
      </c>
    </row>
    <row r="239" spans="1:8" s="119" customFormat="1" ht="20.25" customHeight="1">
      <c r="A239" s="90" t="s">
        <v>761</v>
      </c>
      <c r="B239" s="101">
        <v>311</v>
      </c>
      <c r="C239" s="102">
        <v>31</v>
      </c>
      <c r="D239" s="102">
        <v>1492</v>
      </c>
      <c r="E239" s="102">
        <v>141</v>
      </c>
      <c r="F239" s="102">
        <v>55</v>
      </c>
      <c r="G239" s="103">
        <v>1910</v>
      </c>
      <c r="H239" s="91">
        <v>3940</v>
      </c>
    </row>
    <row r="240" spans="1:8" s="119" customFormat="1" ht="20.25" customHeight="1">
      <c r="A240" s="90" t="s">
        <v>762</v>
      </c>
      <c r="B240" s="101">
        <v>371</v>
      </c>
      <c r="C240" s="102">
        <v>17</v>
      </c>
      <c r="D240" s="102">
        <v>2557</v>
      </c>
      <c r="E240" s="102">
        <v>196</v>
      </c>
      <c r="F240" s="102">
        <v>94</v>
      </c>
      <c r="G240" s="103">
        <v>2989</v>
      </c>
      <c r="H240" s="91">
        <v>6224</v>
      </c>
    </row>
    <row r="241" spans="1:8" s="119" customFormat="1" ht="20.25" customHeight="1">
      <c r="A241" s="90" t="s">
        <v>763</v>
      </c>
      <c r="B241" s="101">
        <v>339</v>
      </c>
      <c r="C241" s="102">
        <v>12</v>
      </c>
      <c r="D241" s="102">
        <v>1708</v>
      </c>
      <c r="E241" s="102">
        <v>122</v>
      </c>
      <c r="F241" s="102">
        <v>84</v>
      </c>
      <c r="G241" s="103">
        <v>2333</v>
      </c>
      <c r="H241" s="91">
        <v>4598</v>
      </c>
    </row>
    <row r="242" spans="1:8" s="119" customFormat="1" ht="20.25" customHeight="1">
      <c r="A242" s="90" t="s">
        <v>764</v>
      </c>
      <c r="B242" s="101">
        <v>471</v>
      </c>
      <c r="C242" s="102">
        <v>32</v>
      </c>
      <c r="D242" s="102">
        <v>2903</v>
      </c>
      <c r="E242" s="102">
        <v>209</v>
      </c>
      <c r="F242" s="102">
        <v>107</v>
      </c>
      <c r="G242" s="103">
        <v>3302</v>
      </c>
      <c r="H242" s="91">
        <v>7024</v>
      </c>
    </row>
    <row r="243" spans="1:8" s="119" customFormat="1" ht="20.25" customHeight="1" thickBot="1">
      <c r="A243" s="108" t="s">
        <v>765</v>
      </c>
      <c r="B243" s="109">
        <v>2</v>
      </c>
      <c r="C243" s="110">
        <v>0</v>
      </c>
      <c r="D243" s="110">
        <v>0</v>
      </c>
      <c r="E243" s="110">
        <v>7</v>
      </c>
      <c r="F243" s="110">
        <v>0</v>
      </c>
      <c r="G243" s="111">
        <v>0</v>
      </c>
      <c r="H243" s="112">
        <v>9</v>
      </c>
    </row>
    <row r="244" spans="1:8" s="119" customFormat="1" ht="20.25" customHeight="1" thickBot="1">
      <c r="A244" s="93" t="s">
        <v>766</v>
      </c>
      <c r="B244" s="94">
        <v>2314</v>
      </c>
      <c r="C244" s="95">
        <v>143</v>
      </c>
      <c r="D244" s="95">
        <v>12996</v>
      </c>
      <c r="E244" s="95">
        <v>1110</v>
      </c>
      <c r="F244" s="95">
        <v>541</v>
      </c>
      <c r="G244" s="96">
        <v>15896</v>
      </c>
      <c r="H244" s="97">
        <v>33000</v>
      </c>
    </row>
    <row r="245" spans="1:8" s="119" customFormat="1" ht="20.25" customHeight="1">
      <c r="A245" s="121" t="s">
        <v>767</v>
      </c>
      <c r="B245" s="122">
        <v>1322</v>
      </c>
      <c r="C245" s="122">
        <v>30</v>
      </c>
      <c r="D245" s="122">
        <v>8421</v>
      </c>
      <c r="E245" s="122">
        <v>421</v>
      </c>
      <c r="F245" s="122">
        <v>387</v>
      </c>
      <c r="G245" s="120">
        <v>9726</v>
      </c>
      <c r="H245" s="124">
        <v>20307</v>
      </c>
    </row>
    <row r="246" spans="1:8" s="119" customFormat="1" ht="20.25" customHeight="1">
      <c r="A246" s="86" t="s">
        <v>768</v>
      </c>
      <c r="B246" s="98">
        <v>658</v>
      </c>
      <c r="C246" s="99">
        <v>26</v>
      </c>
      <c r="D246" s="99">
        <v>5134</v>
      </c>
      <c r="E246" s="99">
        <v>301</v>
      </c>
      <c r="F246" s="99">
        <v>282</v>
      </c>
      <c r="G246" s="100">
        <v>6851</v>
      </c>
      <c r="H246" s="89">
        <v>13252</v>
      </c>
    </row>
    <row r="247" spans="1:8" s="119" customFormat="1" ht="20.25" customHeight="1" thickBot="1">
      <c r="A247" s="108" t="s">
        <v>769</v>
      </c>
      <c r="B247" s="109">
        <v>0</v>
      </c>
      <c r="C247" s="110">
        <v>0</v>
      </c>
      <c r="D247" s="110">
        <v>0</v>
      </c>
      <c r="E247" s="110">
        <v>2</v>
      </c>
      <c r="F247" s="110">
        <v>0</v>
      </c>
      <c r="G247" s="111">
        <v>0</v>
      </c>
      <c r="H247" s="112">
        <v>2</v>
      </c>
    </row>
    <row r="248" spans="1:8" s="119" customFormat="1" ht="20.25" customHeight="1" thickBot="1">
      <c r="A248" s="278" t="s">
        <v>770</v>
      </c>
      <c r="B248" s="279">
        <v>1980</v>
      </c>
      <c r="C248" s="280">
        <v>56</v>
      </c>
      <c r="D248" s="280">
        <v>13555</v>
      </c>
      <c r="E248" s="280">
        <v>724</v>
      </c>
      <c r="F248" s="280">
        <v>669</v>
      </c>
      <c r="G248" s="281">
        <v>16577</v>
      </c>
      <c r="H248" s="282">
        <v>33561</v>
      </c>
    </row>
    <row r="249" spans="1:8" s="119" customFormat="1" ht="20.25" customHeight="1">
      <c r="A249" s="121" t="s">
        <v>771</v>
      </c>
      <c r="B249" s="122">
        <v>727</v>
      </c>
      <c r="C249" s="122">
        <v>29</v>
      </c>
      <c r="D249" s="122">
        <v>4825</v>
      </c>
      <c r="E249" s="122">
        <v>265</v>
      </c>
      <c r="F249" s="122">
        <v>248</v>
      </c>
      <c r="G249" s="120">
        <v>5799</v>
      </c>
      <c r="H249" s="124">
        <v>11893</v>
      </c>
    </row>
    <row r="250" spans="1:8" s="119" customFormat="1" ht="20.25" customHeight="1">
      <c r="A250" s="86" t="s">
        <v>772</v>
      </c>
      <c r="B250" s="98">
        <v>478</v>
      </c>
      <c r="C250" s="99">
        <v>20</v>
      </c>
      <c r="D250" s="99">
        <v>2452</v>
      </c>
      <c r="E250" s="99">
        <v>188</v>
      </c>
      <c r="F250" s="99">
        <v>105</v>
      </c>
      <c r="G250" s="100">
        <v>3202</v>
      </c>
      <c r="H250" s="89">
        <v>6445</v>
      </c>
    </row>
    <row r="251" spans="1:8" s="119" customFormat="1" ht="20.25" customHeight="1">
      <c r="A251" s="90" t="s">
        <v>773</v>
      </c>
      <c r="B251" s="101">
        <v>389</v>
      </c>
      <c r="C251" s="102">
        <v>19</v>
      </c>
      <c r="D251" s="102">
        <v>2577</v>
      </c>
      <c r="E251" s="102">
        <v>281</v>
      </c>
      <c r="F251" s="102">
        <v>124</v>
      </c>
      <c r="G251" s="103">
        <v>2542</v>
      </c>
      <c r="H251" s="91">
        <v>5932</v>
      </c>
    </row>
    <row r="252" spans="1:8" s="119" customFormat="1" ht="20.25" customHeight="1" thickBot="1">
      <c r="A252" s="108" t="s">
        <v>774</v>
      </c>
      <c r="B252" s="109">
        <v>0</v>
      </c>
      <c r="C252" s="110">
        <v>0</v>
      </c>
      <c r="D252" s="110">
        <v>0</v>
      </c>
      <c r="E252" s="110">
        <v>4</v>
      </c>
      <c r="F252" s="110">
        <v>0</v>
      </c>
      <c r="G252" s="111">
        <v>0</v>
      </c>
      <c r="H252" s="112">
        <v>4</v>
      </c>
    </row>
    <row r="253" spans="1:8" s="119" customFormat="1" ht="20.25" customHeight="1" thickBot="1">
      <c r="A253" s="93" t="s">
        <v>775</v>
      </c>
      <c r="B253" s="94">
        <v>1594</v>
      </c>
      <c r="C253" s="95">
        <v>68</v>
      </c>
      <c r="D253" s="95">
        <v>9854</v>
      </c>
      <c r="E253" s="95">
        <v>738</v>
      </c>
      <c r="F253" s="95">
        <v>477</v>
      </c>
      <c r="G253" s="96">
        <v>11543</v>
      </c>
      <c r="H253" s="97">
        <v>24274</v>
      </c>
    </row>
    <row r="254" spans="1:8" s="119" customFormat="1" ht="20.25" customHeight="1">
      <c r="A254" s="121" t="s">
        <v>776</v>
      </c>
      <c r="B254" s="122">
        <v>725</v>
      </c>
      <c r="C254" s="122">
        <v>6</v>
      </c>
      <c r="D254" s="122">
        <v>2771</v>
      </c>
      <c r="E254" s="122">
        <v>196</v>
      </c>
      <c r="F254" s="122">
        <v>146</v>
      </c>
      <c r="G254" s="120">
        <v>3323</v>
      </c>
      <c r="H254" s="124">
        <v>7167</v>
      </c>
    </row>
    <row r="255" spans="1:8" s="119" customFormat="1" ht="20.25" customHeight="1" thickBot="1">
      <c r="A255" s="125" t="s">
        <v>777</v>
      </c>
      <c r="B255" s="126">
        <v>1227</v>
      </c>
      <c r="C255" s="127">
        <v>37</v>
      </c>
      <c r="D255" s="127">
        <v>7127</v>
      </c>
      <c r="E255" s="127">
        <v>470</v>
      </c>
      <c r="F255" s="127">
        <v>333</v>
      </c>
      <c r="G255" s="128">
        <v>8907</v>
      </c>
      <c r="H255" s="130">
        <v>18101</v>
      </c>
    </row>
    <row r="256" spans="1:8" s="119" customFormat="1" ht="20.25" customHeight="1" thickBot="1">
      <c r="A256" s="93" t="s">
        <v>778</v>
      </c>
      <c r="B256" s="94">
        <v>1952</v>
      </c>
      <c r="C256" s="95">
        <v>43</v>
      </c>
      <c r="D256" s="95">
        <v>9898</v>
      </c>
      <c r="E256" s="95">
        <v>666</v>
      </c>
      <c r="F256" s="95">
        <v>479</v>
      </c>
      <c r="G256" s="96">
        <v>12230</v>
      </c>
      <c r="H256" s="97">
        <v>25268</v>
      </c>
    </row>
    <row r="257" spans="1:9" s="119" customFormat="1" ht="20.25" customHeight="1" thickBot="1">
      <c r="A257" s="278" t="s">
        <v>779</v>
      </c>
      <c r="B257" s="279">
        <v>636</v>
      </c>
      <c r="C257" s="279">
        <v>18</v>
      </c>
      <c r="D257" s="279">
        <v>4684</v>
      </c>
      <c r="E257" s="279">
        <v>217</v>
      </c>
      <c r="F257" s="279">
        <v>171</v>
      </c>
      <c r="G257" s="281">
        <v>6160</v>
      </c>
      <c r="H257" s="282">
        <v>11886</v>
      </c>
    </row>
    <row r="258" spans="1:9" s="119" customFormat="1" ht="20.25" customHeight="1" thickBot="1">
      <c r="A258" s="93" t="s">
        <v>780</v>
      </c>
      <c r="B258" s="94">
        <v>636</v>
      </c>
      <c r="C258" s="95">
        <v>18</v>
      </c>
      <c r="D258" s="95">
        <v>4684</v>
      </c>
      <c r="E258" s="95">
        <v>217</v>
      </c>
      <c r="F258" s="95">
        <v>171</v>
      </c>
      <c r="G258" s="96">
        <v>6160</v>
      </c>
      <c r="H258" s="97">
        <v>11886</v>
      </c>
    </row>
    <row r="259" spans="1:9" s="119" customFormat="1" ht="20.25" customHeight="1" thickBot="1">
      <c r="A259" s="125" t="s">
        <v>604</v>
      </c>
      <c r="B259" s="126">
        <v>11452</v>
      </c>
      <c r="C259" s="127">
        <v>475</v>
      </c>
      <c r="D259" s="127">
        <v>75517</v>
      </c>
      <c r="E259" s="127">
        <v>4694</v>
      </c>
      <c r="F259" s="127">
        <v>3339</v>
      </c>
      <c r="G259" s="128">
        <v>91008</v>
      </c>
      <c r="H259" s="130">
        <v>186485</v>
      </c>
    </row>
    <row r="260" spans="1:9" s="119" customFormat="1" ht="20.25" customHeight="1" thickBot="1">
      <c r="A260" s="93" t="s">
        <v>605</v>
      </c>
      <c r="B260" s="94">
        <v>59453</v>
      </c>
      <c r="C260" s="94">
        <v>2180</v>
      </c>
      <c r="D260" s="94">
        <v>397884</v>
      </c>
      <c r="E260" s="94">
        <v>21717</v>
      </c>
      <c r="F260" s="94">
        <v>15478</v>
      </c>
      <c r="G260" s="96">
        <v>411560</v>
      </c>
      <c r="H260" s="97">
        <v>908272</v>
      </c>
    </row>
    <row r="261" spans="1:9" s="119" customFormat="1" ht="20.25" customHeight="1">
      <c r="A261" s="118"/>
      <c r="B261" s="118"/>
      <c r="C261" s="118"/>
      <c r="D261" s="118"/>
      <c r="E261" s="118"/>
      <c r="F261" s="118"/>
      <c r="G261" s="118"/>
      <c r="H261" s="118"/>
      <c r="I261" s="398"/>
    </row>
    <row r="262" spans="1:9" s="119" customFormat="1" ht="20.25" customHeight="1" thickBot="1">
      <c r="A262" s="81" t="s">
        <v>393</v>
      </c>
      <c r="B262" s="82"/>
      <c r="C262" s="82"/>
      <c r="D262" s="82"/>
      <c r="E262" s="82"/>
      <c r="F262" s="82"/>
      <c r="G262" s="82"/>
      <c r="H262" s="83"/>
    </row>
    <row r="263" spans="1:9" ht="20.25" customHeight="1">
      <c r="A263" s="84" t="s">
        <v>310</v>
      </c>
      <c r="B263" s="1768" t="s">
        <v>381</v>
      </c>
      <c r="C263" s="1770" t="s">
        <v>382</v>
      </c>
      <c r="D263" s="1770" t="s">
        <v>383</v>
      </c>
      <c r="E263" s="1770" t="s">
        <v>384</v>
      </c>
      <c r="F263" s="1770" t="s">
        <v>335</v>
      </c>
      <c r="G263" s="1764" t="s">
        <v>385</v>
      </c>
      <c r="H263" s="1766" t="s">
        <v>386</v>
      </c>
    </row>
    <row r="264" spans="1:9" ht="20.25" customHeight="1" thickBot="1">
      <c r="A264" s="85" t="s">
        <v>387</v>
      </c>
      <c r="B264" s="1769"/>
      <c r="C264" s="1771"/>
      <c r="D264" s="1771"/>
      <c r="E264" s="1771"/>
      <c r="F264" s="1771"/>
      <c r="G264" s="1765"/>
      <c r="H264" s="1767"/>
    </row>
    <row r="265" spans="1:9" s="119" customFormat="1" ht="20.25" customHeight="1">
      <c r="A265" s="86" t="s">
        <v>781</v>
      </c>
      <c r="B265" s="98">
        <v>14127</v>
      </c>
      <c r="C265" s="99">
        <v>538</v>
      </c>
      <c r="D265" s="99">
        <v>106333</v>
      </c>
      <c r="E265" s="99">
        <v>3805</v>
      </c>
      <c r="F265" s="99">
        <v>5147</v>
      </c>
      <c r="G265" s="120">
        <v>90227</v>
      </c>
      <c r="H265" s="89">
        <v>220177</v>
      </c>
    </row>
    <row r="266" spans="1:9" s="119" customFormat="1" ht="20.25" customHeight="1">
      <c r="A266" s="90" t="s">
        <v>782</v>
      </c>
      <c r="B266" s="101">
        <v>6485</v>
      </c>
      <c r="C266" s="102">
        <v>265</v>
      </c>
      <c r="D266" s="102">
        <v>42937</v>
      </c>
      <c r="E266" s="102">
        <v>2162</v>
      </c>
      <c r="F266" s="102">
        <v>2022</v>
      </c>
      <c r="G266" s="103">
        <v>37657</v>
      </c>
      <c r="H266" s="91">
        <v>91528</v>
      </c>
    </row>
    <row r="267" spans="1:9" s="119" customFormat="1" ht="20.25" customHeight="1">
      <c r="A267" s="90" t="s">
        <v>783</v>
      </c>
      <c r="B267" s="101">
        <v>23928</v>
      </c>
      <c r="C267" s="102">
        <v>612</v>
      </c>
      <c r="D267" s="102">
        <v>140154</v>
      </c>
      <c r="E267" s="102">
        <v>5365</v>
      </c>
      <c r="F267" s="102">
        <v>5820</v>
      </c>
      <c r="G267" s="103">
        <v>98285</v>
      </c>
      <c r="H267" s="91">
        <v>274164</v>
      </c>
    </row>
    <row r="268" spans="1:9" s="119" customFormat="1" ht="20.25" customHeight="1">
      <c r="A268" s="90" t="s">
        <v>784</v>
      </c>
      <c r="B268" s="101">
        <v>21341</v>
      </c>
      <c r="C268" s="102">
        <v>666</v>
      </c>
      <c r="D268" s="102">
        <v>137760</v>
      </c>
      <c r="E268" s="102">
        <v>5329</v>
      </c>
      <c r="F268" s="102">
        <v>5090</v>
      </c>
      <c r="G268" s="103">
        <v>107792</v>
      </c>
      <c r="H268" s="91">
        <v>277978</v>
      </c>
    </row>
    <row r="269" spans="1:9" s="119" customFormat="1" ht="20.25" customHeight="1">
      <c r="A269" s="90" t="s">
        <v>785</v>
      </c>
      <c r="B269" s="101">
        <v>3462</v>
      </c>
      <c r="C269" s="102">
        <v>128</v>
      </c>
      <c r="D269" s="102">
        <v>26113</v>
      </c>
      <c r="E269" s="102">
        <v>862</v>
      </c>
      <c r="F269" s="102">
        <v>1152</v>
      </c>
      <c r="G269" s="103">
        <v>21833</v>
      </c>
      <c r="H269" s="91">
        <v>53550</v>
      </c>
    </row>
    <row r="270" spans="1:9" s="119" customFormat="1" ht="20.25" customHeight="1">
      <c r="A270" s="90" t="s">
        <v>786</v>
      </c>
      <c r="B270" s="101">
        <v>6163</v>
      </c>
      <c r="C270" s="102">
        <v>119</v>
      </c>
      <c r="D270" s="102">
        <v>25279</v>
      </c>
      <c r="E270" s="102">
        <v>1238</v>
      </c>
      <c r="F270" s="102">
        <v>1465</v>
      </c>
      <c r="G270" s="103">
        <v>24468</v>
      </c>
      <c r="H270" s="91">
        <v>58732</v>
      </c>
    </row>
    <row r="271" spans="1:9" s="119" customFormat="1" ht="20.25" customHeight="1">
      <c r="A271" s="90" t="s">
        <v>787</v>
      </c>
      <c r="B271" s="101">
        <v>5476</v>
      </c>
      <c r="C271" s="102">
        <v>118</v>
      </c>
      <c r="D271" s="102">
        <v>31798</v>
      </c>
      <c r="E271" s="102">
        <v>1217</v>
      </c>
      <c r="F271" s="102">
        <v>1655</v>
      </c>
      <c r="G271" s="103">
        <v>27818</v>
      </c>
      <c r="H271" s="91">
        <v>68082</v>
      </c>
    </row>
    <row r="272" spans="1:9" s="119" customFormat="1" ht="20.25" customHeight="1">
      <c r="A272" s="90" t="s">
        <v>788</v>
      </c>
      <c r="B272" s="101">
        <v>1953</v>
      </c>
      <c r="C272" s="102">
        <v>82</v>
      </c>
      <c r="D272" s="102">
        <v>13534</v>
      </c>
      <c r="E272" s="102">
        <v>534</v>
      </c>
      <c r="F272" s="102">
        <v>579</v>
      </c>
      <c r="G272" s="103">
        <v>13384</v>
      </c>
      <c r="H272" s="91">
        <v>30066</v>
      </c>
    </row>
    <row r="273" spans="1:8" s="119" customFormat="1" ht="20.25" customHeight="1">
      <c r="A273" s="90" t="s">
        <v>789</v>
      </c>
      <c r="B273" s="101">
        <v>2412</v>
      </c>
      <c r="C273" s="102">
        <v>105</v>
      </c>
      <c r="D273" s="102">
        <v>16821</v>
      </c>
      <c r="E273" s="102">
        <v>977</v>
      </c>
      <c r="F273" s="102">
        <v>786</v>
      </c>
      <c r="G273" s="103">
        <v>19044</v>
      </c>
      <c r="H273" s="91">
        <v>40145</v>
      </c>
    </row>
    <row r="274" spans="1:8" s="119" customFormat="1" ht="20.25" customHeight="1">
      <c r="A274" s="90" t="s">
        <v>394</v>
      </c>
      <c r="B274" s="101">
        <v>3990</v>
      </c>
      <c r="C274" s="102">
        <v>126</v>
      </c>
      <c r="D274" s="102">
        <v>20265</v>
      </c>
      <c r="E274" s="102">
        <v>862</v>
      </c>
      <c r="F274" s="102">
        <v>1042</v>
      </c>
      <c r="G274" s="103">
        <v>23879</v>
      </c>
      <c r="H274" s="91">
        <v>50164</v>
      </c>
    </row>
    <row r="275" spans="1:8" s="119" customFormat="1" ht="20.25" customHeight="1">
      <c r="A275" s="90" t="s">
        <v>790</v>
      </c>
      <c r="B275" s="101">
        <v>2432</v>
      </c>
      <c r="C275" s="102">
        <v>113</v>
      </c>
      <c r="D275" s="102">
        <v>13578</v>
      </c>
      <c r="E275" s="102">
        <v>601</v>
      </c>
      <c r="F275" s="102">
        <v>755</v>
      </c>
      <c r="G275" s="103">
        <v>16851</v>
      </c>
      <c r="H275" s="91">
        <v>34330</v>
      </c>
    </row>
    <row r="276" spans="1:8" s="119" customFormat="1" ht="20.25" customHeight="1">
      <c r="A276" s="90" t="s">
        <v>791</v>
      </c>
      <c r="B276" s="101">
        <v>3250</v>
      </c>
      <c r="C276" s="102">
        <v>82</v>
      </c>
      <c r="D276" s="102">
        <v>20265</v>
      </c>
      <c r="E276" s="102">
        <v>905</v>
      </c>
      <c r="F276" s="102">
        <v>1305</v>
      </c>
      <c r="G276" s="103">
        <v>26682</v>
      </c>
      <c r="H276" s="91">
        <v>52489</v>
      </c>
    </row>
    <row r="277" spans="1:8" s="119" customFormat="1" ht="20.25" customHeight="1" thickBot="1">
      <c r="A277" s="108" t="s">
        <v>792</v>
      </c>
      <c r="B277" s="109">
        <v>3209</v>
      </c>
      <c r="C277" s="110">
        <v>32</v>
      </c>
      <c r="D277" s="110">
        <v>12602</v>
      </c>
      <c r="E277" s="110">
        <v>969</v>
      </c>
      <c r="F277" s="110">
        <v>704</v>
      </c>
      <c r="G277" s="111">
        <v>12640</v>
      </c>
      <c r="H277" s="112">
        <v>30156</v>
      </c>
    </row>
    <row r="278" spans="1:8" s="119" customFormat="1" ht="20.25" customHeight="1" thickBot="1">
      <c r="A278" s="93" t="s">
        <v>565</v>
      </c>
      <c r="B278" s="94">
        <v>98228</v>
      </c>
      <c r="C278" s="94">
        <v>2986</v>
      </c>
      <c r="D278" s="94">
        <v>607439</v>
      </c>
      <c r="E278" s="94">
        <v>24826</v>
      </c>
      <c r="F278" s="94">
        <v>27522</v>
      </c>
      <c r="G278" s="96">
        <v>520560</v>
      </c>
      <c r="H278" s="97">
        <v>1281561</v>
      </c>
    </row>
    <row r="279" spans="1:8" s="119" customFormat="1" ht="20.25" customHeight="1">
      <c r="A279" s="86" t="s">
        <v>793</v>
      </c>
      <c r="B279" s="98">
        <v>723</v>
      </c>
      <c r="C279" s="99">
        <v>31</v>
      </c>
      <c r="D279" s="99">
        <v>3858</v>
      </c>
      <c r="E279" s="99">
        <v>231</v>
      </c>
      <c r="F279" s="99">
        <v>265</v>
      </c>
      <c r="G279" s="100">
        <v>4919</v>
      </c>
      <c r="H279" s="89">
        <v>10027</v>
      </c>
    </row>
    <row r="280" spans="1:8" s="119" customFormat="1" ht="20.25" customHeight="1">
      <c r="A280" s="90" t="s">
        <v>794</v>
      </c>
      <c r="B280" s="101">
        <v>707</v>
      </c>
      <c r="C280" s="102">
        <v>3</v>
      </c>
      <c r="D280" s="102">
        <v>2940</v>
      </c>
      <c r="E280" s="102">
        <v>137</v>
      </c>
      <c r="F280" s="102">
        <v>205</v>
      </c>
      <c r="G280" s="103">
        <v>4115</v>
      </c>
      <c r="H280" s="89">
        <v>8107</v>
      </c>
    </row>
    <row r="281" spans="1:8" s="119" customFormat="1" ht="20.25" customHeight="1" thickBot="1">
      <c r="A281" s="90" t="s">
        <v>795</v>
      </c>
      <c r="B281" s="101">
        <v>722</v>
      </c>
      <c r="C281" s="102">
        <v>40</v>
      </c>
      <c r="D281" s="102">
        <v>4247</v>
      </c>
      <c r="E281" s="102">
        <v>210</v>
      </c>
      <c r="F281" s="102">
        <v>258</v>
      </c>
      <c r="G281" s="103">
        <v>5492</v>
      </c>
      <c r="H281" s="89">
        <v>10969</v>
      </c>
    </row>
    <row r="282" spans="1:8" s="119" customFormat="1" ht="20.25" customHeight="1" thickBot="1">
      <c r="A282" s="93" t="s">
        <v>796</v>
      </c>
      <c r="B282" s="94">
        <v>2152</v>
      </c>
      <c r="C282" s="94">
        <v>74</v>
      </c>
      <c r="D282" s="94">
        <v>11045</v>
      </c>
      <c r="E282" s="94">
        <v>578</v>
      </c>
      <c r="F282" s="94">
        <v>728</v>
      </c>
      <c r="G282" s="96">
        <v>14526</v>
      </c>
      <c r="H282" s="97">
        <v>29103</v>
      </c>
    </row>
    <row r="283" spans="1:8" s="119" customFormat="1" ht="20.25" customHeight="1" thickBot="1">
      <c r="A283" s="125" t="s">
        <v>797</v>
      </c>
      <c r="B283" s="126">
        <v>879</v>
      </c>
      <c r="C283" s="127">
        <v>26</v>
      </c>
      <c r="D283" s="127">
        <v>3875</v>
      </c>
      <c r="E283" s="127">
        <v>278</v>
      </c>
      <c r="F283" s="127">
        <v>234</v>
      </c>
      <c r="G283" s="128">
        <v>4107</v>
      </c>
      <c r="H283" s="130">
        <v>9399</v>
      </c>
    </row>
    <row r="284" spans="1:8" s="119" customFormat="1" ht="20.25" customHeight="1" thickBot="1">
      <c r="A284" s="93" t="s">
        <v>798</v>
      </c>
      <c r="B284" s="94">
        <v>879</v>
      </c>
      <c r="C284" s="94">
        <v>26</v>
      </c>
      <c r="D284" s="94">
        <v>3875</v>
      </c>
      <c r="E284" s="94">
        <v>278</v>
      </c>
      <c r="F284" s="94">
        <v>234</v>
      </c>
      <c r="G284" s="96">
        <v>4107</v>
      </c>
      <c r="H284" s="97">
        <v>9399</v>
      </c>
    </row>
    <row r="285" spans="1:8" s="119" customFormat="1" ht="20.25" customHeight="1">
      <c r="A285" s="86" t="s">
        <v>799</v>
      </c>
      <c r="B285" s="98">
        <v>471</v>
      </c>
      <c r="C285" s="99">
        <v>15</v>
      </c>
      <c r="D285" s="99">
        <v>2730</v>
      </c>
      <c r="E285" s="99">
        <v>137</v>
      </c>
      <c r="F285" s="99">
        <v>124</v>
      </c>
      <c r="G285" s="100">
        <v>2491</v>
      </c>
      <c r="H285" s="89">
        <v>5968</v>
      </c>
    </row>
    <row r="286" spans="1:8" s="119" customFormat="1" ht="20.25" customHeight="1" thickBot="1">
      <c r="A286" s="108" t="s">
        <v>800</v>
      </c>
      <c r="B286" s="109">
        <v>980</v>
      </c>
      <c r="C286" s="110">
        <v>19</v>
      </c>
      <c r="D286" s="110">
        <v>5196</v>
      </c>
      <c r="E286" s="110">
        <v>214</v>
      </c>
      <c r="F286" s="110">
        <v>273</v>
      </c>
      <c r="G286" s="111">
        <v>4518</v>
      </c>
      <c r="H286" s="112">
        <v>11200</v>
      </c>
    </row>
    <row r="287" spans="1:8" s="119" customFormat="1" ht="20.25" customHeight="1" thickBot="1">
      <c r="A287" s="93" t="s">
        <v>801</v>
      </c>
      <c r="B287" s="94">
        <v>1451</v>
      </c>
      <c r="C287" s="94">
        <v>34</v>
      </c>
      <c r="D287" s="94">
        <v>7926</v>
      </c>
      <c r="E287" s="94">
        <v>351</v>
      </c>
      <c r="F287" s="94">
        <v>397</v>
      </c>
      <c r="G287" s="96">
        <v>7009</v>
      </c>
      <c r="H287" s="97">
        <v>17168</v>
      </c>
    </row>
    <row r="288" spans="1:8" s="119" customFormat="1" ht="20.25" customHeight="1">
      <c r="A288" s="121" t="s">
        <v>802</v>
      </c>
      <c r="B288" s="122">
        <v>1238</v>
      </c>
      <c r="C288" s="123">
        <v>76</v>
      </c>
      <c r="D288" s="123">
        <v>5956</v>
      </c>
      <c r="E288" s="123">
        <v>658</v>
      </c>
      <c r="F288" s="123">
        <v>190</v>
      </c>
      <c r="G288" s="120">
        <v>5566</v>
      </c>
      <c r="H288" s="121">
        <v>13684</v>
      </c>
    </row>
    <row r="289" spans="1:8" s="119" customFormat="1" ht="20.25" customHeight="1">
      <c r="A289" s="90" t="s">
        <v>803</v>
      </c>
      <c r="B289" s="101">
        <v>370</v>
      </c>
      <c r="C289" s="102">
        <v>11</v>
      </c>
      <c r="D289" s="102">
        <v>2107</v>
      </c>
      <c r="E289" s="102">
        <v>155</v>
      </c>
      <c r="F289" s="102">
        <v>64</v>
      </c>
      <c r="G289" s="103">
        <v>2180</v>
      </c>
      <c r="H289" s="89">
        <v>4887</v>
      </c>
    </row>
    <row r="290" spans="1:8" s="119" customFormat="1" ht="20.25" customHeight="1">
      <c r="A290" s="90" t="s">
        <v>804</v>
      </c>
      <c r="B290" s="101">
        <v>271</v>
      </c>
      <c r="C290" s="102">
        <v>21</v>
      </c>
      <c r="D290" s="102">
        <v>1516</v>
      </c>
      <c r="E290" s="102">
        <v>157</v>
      </c>
      <c r="F290" s="102">
        <v>37</v>
      </c>
      <c r="G290" s="103">
        <v>1727</v>
      </c>
      <c r="H290" s="89">
        <v>3729</v>
      </c>
    </row>
    <row r="291" spans="1:8" s="119" customFormat="1" ht="20.25" customHeight="1" thickBot="1">
      <c r="A291" s="108" t="s">
        <v>805</v>
      </c>
      <c r="B291" s="109">
        <v>23</v>
      </c>
      <c r="C291" s="110">
        <v>1</v>
      </c>
      <c r="D291" s="110">
        <v>216</v>
      </c>
      <c r="E291" s="110">
        <v>17</v>
      </c>
      <c r="F291" s="110">
        <v>1</v>
      </c>
      <c r="G291" s="111">
        <v>176</v>
      </c>
      <c r="H291" s="112">
        <v>434</v>
      </c>
    </row>
    <row r="292" spans="1:8" s="119" customFormat="1" ht="20.25" customHeight="1" thickBot="1">
      <c r="A292" s="93" t="s">
        <v>806</v>
      </c>
      <c r="B292" s="94">
        <v>1902</v>
      </c>
      <c r="C292" s="94">
        <v>109</v>
      </c>
      <c r="D292" s="94">
        <v>9795</v>
      </c>
      <c r="E292" s="94">
        <v>987</v>
      </c>
      <c r="F292" s="94">
        <v>292</v>
      </c>
      <c r="G292" s="96">
        <v>9649</v>
      </c>
      <c r="H292" s="97">
        <v>22734</v>
      </c>
    </row>
    <row r="293" spans="1:8" s="119" customFormat="1" ht="20.25" customHeight="1">
      <c r="A293" s="86" t="s">
        <v>807</v>
      </c>
      <c r="B293" s="98">
        <v>800</v>
      </c>
      <c r="C293" s="99">
        <v>80</v>
      </c>
      <c r="D293" s="99">
        <v>5338</v>
      </c>
      <c r="E293" s="99">
        <v>527</v>
      </c>
      <c r="F293" s="99">
        <v>205</v>
      </c>
      <c r="G293" s="100">
        <v>5603</v>
      </c>
      <c r="H293" s="89">
        <v>12553</v>
      </c>
    </row>
    <row r="294" spans="1:8" s="119" customFormat="1" ht="20.25" customHeight="1">
      <c r="A294" s="90" t="s">
        <v>808</v>
      </c>
      <c r="B294" s="101">
        <v>207</v>
      </c>
      <c r="C294" s="102">
        <v>37</v>
      </c>
      <c r="D294" s="102">
        <v>1193</v>
      </c>
      <c r="E294" s="102">
        <v>154</v>
      </c>
      <c r="F294" s="102">
        <v>37</v>
      </c>
      <c r="G294" s="103">
        <v>1130</v>
      </c>
      <c r="H294" s="89">
        <v>2758</v>
      </c>
    </row>
    <row r="295" spans="1:8" s="119" customFormat="1" ht="20.25" customHeight="1">
      <c r="A295" s="90" t="s">
        <v>809</v>
      </c>
      <c r="B295" s="101">
        <v>300</v>
      </c>
      <c r="C295" s="102">
        <v>34</v>
      </c>
      <c r="D295" s="102">
        <v>1939</v>
      </c>
      <c r="E295" s="102">
        <v>143</v>
      </c>
      <c r="F295" s="102">
        <v>84</v>
      </c>
      <c r="G295" s="103">
        <v>2489</v>
      </c>
      <c r="H295" s="89">
        <v>4989</v>
      </c>
    </row>
    <row r="296" spans="1:8" s="119" customFormat="1" ht="20.25" customHeight="1" thickBot="1">
      <c r="A296" s="108" t="s">
        <v>810</v>
      </c>
      <c r="B296" s="109">
        <v>185</v>
      </c>
      <c r="C296" s="110">
        <v>19</v>
      </c>
      <c r="D296" s="110">
        <v>1325</v>
      </c>
      <c r="E296" s="110">
        <v>84</v>
      </c>
      <c r="F296" s="110">
        <v>68</v>
      </c>
      <c r="G296" s="111">
        <v>1342</v>
      </c>
      <c r="H296" s="112">
        <v>3023</v>
      </c>
    </row>
    <row r="297" spans="1:8" s="119" customFormat="1" ht="20.25" customHeight="1" thickBot="1">
      <c r="A297" s="93" t="s">
        <v>811</v>
      </c>
      <c r="B297" s="94">
        <v>1492</v>
      </c>
      <c r="C297" s="94">
        <v>170</v>
      </c>
      <c r="D297" s="94">
        <v>9795</v>
      </c>
      <c r="E297" s="94">
        <v>908</v>
      </c>
      <c r="F297" s="94">
        <v>394</v>
      </c>
      <c r="G297" s="96">
        <v>10564</v>
      </c>
      <c r="H297" s="97">
        <v>23323</v>
      </c>
    </row>
    <row r="298" spans="1:8" s="119" customFormat="1" ht="20.25" customHeight="1">
      <c r="A298" s="86" t="s">
        <v>812</v>
      </c>
      <c r="B298" s="98">
        <v>895</v>
      </c>
      <c r="C298" s="99">
        <v>46</v>
      </c>
      <c r="D298" s="99">
        <v>5594</v>
      </c>
      <c r="E298" s="99">
        <v>363</v>
      </c>
      <c r="F298" s="99">
        <v>273</v>
      </c>
      <c r="G298" s="100">
        <v>6467</v>
      </c>
      <c r="H298" s="89">
        <v>13638</v>
      </c>
    </row>
    <row r="299" spans="1:8" s="119" customFormat="1" ht="20.25" customHeight="1">
      <c r="A299" s="90" t="s">
        <v>813</v>
      </c>
      <c r="B299" s="101">
        <v>154</v>
      </c>
      <c r="C299" s="102">
        <v>5</v>
      </c>
      <c r="D299" s="102">
        <v>1289</v>
      </c>
      <c r="E299" s="102">
        <v>53</v>
      </c>
      <c r="F299" s="102">
        <v>53</v>
      </c>
      <c r="G299" s="103">
        <v>1437</v>
      </c>
      <c r="H299" s="89">
        <v>2991</v>
      </c>
    </row>
    <row r="300" spans="1:8" s="119" customFormat="1" ht="20.25" customHeight="1" thickBot="1">
      <c r="A300" s="108" t="s">
        <v>814</v>
      </c>
      <c r="B300" s="109">
        <v>148</v>
      </c>
      <c r="C300" s="110">
        <v>20</v>
      </c>
      <c r="D300" s="110">
        <v>1161</v>
      </c>
      <c r="E300" s="110">
        <v>76</v>
      </c>
      <c r="F300" s="110">
        <v>43</v>
      </c>
      <c r="G300" s="111">
        <v>1348</v>
      </c>
      <c r="H300" s="112">
        <v>2796</v>
      </c>
    </row>
    <row r="301" spans="1:8" s="119" customFormat="1" ht="20.25" customHeight="1" thickBot="1">
      <c r="A301" s="93" t="s">
        <v>815</v>
      </c>
      <c r="B301" s="94">
        <v>1197</v>
      </c>
      <c r="C301" s="95">
        <v>71</v>
      </c>
      <c r="D301" s="94">
        <v>8044</v>
      </c>
      <c r="E301" s="94">
        <v>492</v>
      </c>
      <c r="F301" s="94">
        <v>369</v>
      </c>
      <c r="G301" s="97">
        <v>9252</v>
      </c>
      <c r="H301" s="97">
        <v>19425</v>
      </c>
    </row>
    <row r="302" spans="1:8" s="119" customFormat="1" ht="20.25" customHeight="1">
      <c r="A302" s="86" t="s">
        <v>816</v>
      </c>
      <c r="B302" s="98">
        <v>911</v>
      </c>
      <c r="C302" s="99">
        <v>38</v>
      </c>
      <c r="D302" s="99">
        <v>7227</v>
      </c>
      <c r="E302" s="99">
        <v>301</v>
      </c>
      <c r="F302" s="99">
        <v>375</v>
      </c>
      <c r="G302" s="100">
        <v>8028</v>
      </c>
      <c r="H302" s="89">
        <v>16880</v>
      </c>
    </row>
    <row r="303" spans="1:8" s="119" customFormat="1" ht="20.25" customHeight="1">
      <c r="A303" s="90" t="s">
        <v>763</v>
      </c>
      <c r="B303" s="101">
        <v>142</v>
      </c>
      <c r="C303" s="102">
        <v>9</v>
      </c>
      <c r="D303" s="102">
        <v>605</v>
      </c>
      <c r="E303" s="102">
        <v>82</v>
      </c>
      <c r="F303" s="102">
        <v>18</v>
      </c>
      <c r="G303" s="103">
        <v>771</v>
      </c>
      <c r="H303" s="89">
        <v>1627</v>
      </c>
    </row>
    <row r="304" spans="1:8" s="119" customFormat="1" ht="20.25" customHeight="1">
      <c r="A304" s="90" t="s">
        <v>817</v>
      </c>
      <c r="B304" s="101">
        <v>66</v>
      </c>
      <c r="C304" s="102">
        <v>5</v>
      </c>
      <c r="D304" s="102">
        <v>370</v>
      </c>
      <c r="E304" s="102">
        <v>42</v>
      </c>
      <c r="F304" s="102">
        <v>10</v>
      </c>
      <c r="G304" s="103">
        <v>580</v>
      </c>
      <c r="H304" s="89">
        <v>1073</v>
      </c>
    </row>
    <row r="305" spans="1:8" s="119" customFormat="1" ht="20.25" customHeight="1" thickBot="1">
      <c r="A305" s="108" t="s">
        <v>818</v>
      </c>
      <c r="B305" s="109">
        <v>73</v>
      </c>
      <c r="C305" s="110">
        <v>8</v>
      </c>
      <c r="D305" s="110">
        <v>517</v>
      </c>
      <c r="E305" s="110">
        <v>79</v>
      </c>
      <c r="F305" s="110">
        <v>17</v>
      </c>
      <c r="G305" s="111">
        <v>615</v>
      </c>
      <c r="H305" s="112">
        <v>1309</v>
      </c>
    </row>
    <row r="306" spans="1:8" s="119" customFormat="1" ht="20.25" customHeight="1" thickBot="1">
      <c r="A306" s="93" t="s">
        <v>819</v>
      </c>
      <c r="B306" s="94">
        <v>1192</v>
      </c>
      <c r="C306" s="94">
        <v>60</v>
      </c>
      <c r="D306" s="94">
        <v>8719</v>
      </c>
      <c r="E306" s="94">
        <v>504</v>
      </c>
      <c r="F306" s="94">
        <v>420</v>
      </c>
      <c r="G306" s="96">
        <v>9994</v>
      </c>
      <c r="H306" s="97">
        <v>20889</v>
      </c>
    </row>
    <row r="307" spans="1:8" s="119" customFormat="1" ht="20.25" customHeight="1">
      <c r="A307" s="86" t="s">
        <v>820</v>
      </c>
      <c r="B307" s="98">
        <v>1030</v>
      </c>
      <c r="C307" s="99">
        <v>49</v>
      </c>
      <c r="D307" s="99">
        <v>5779</v>
      </c>
      <c r="E307" s="99">
        <v>272</v>
      </c>
      <c r="F307" s="99">
        <v>408</v>
      </c>
      <c r="G307" s="100">
        <v>5406</v>
      </c>
      <c r="H307" s="89">
        <v>12944</v>
      </c>
    </row>
    <row r="308" spans="1:8" s="119" customFormat="1" ht="20.25" customHeight="1">
      <c r="A308" s="90" t="s">
        <v>821</v>
      </c>
      <c r="B308" s="101">
        <v>325</v>
      </c>
      <c r="C308" s="102">
        <v>10</v>
      </c>
      <c r="D308" s="102">
        <v>2176</v>
      </c>
      <c r="E308" s="102">
        <v>70</v>
      </c>
      <c r="F308" s="102">
        <v>134</v>
      </c>
      <c r="G308" s="103">
        <v>2363</v>
      </c>
      <c r="H308" s="89">
        <v>5078</v>
      </c>
    </row>
    <row r="309" spans="1:8" s="119" customFormat="1" ht="20.25" customHeight="1">
      <c r="A309" s="90" t="s">
        <v>822</v>
      </c>
      <c r="B309" s="101">
        <v>783</v>
      </c>
      <c r="C309" s="102">
        <v>28</v>
      </c>
      <c r="D309" s="102">
        <v>3346</v>
      </c>
      <c r="E309" s="102">
        <v>174</v>
      </c>
      <c r="F309" s="102">
        <v>176</v>
      </c>
      <c r="G309" s="103">
        <v>3912</v>
      </c>
      <c r="H309" s="89">
        <v>8419</v>
      </c>
    </row>
    <row r="310" spans="1:8" s="119" customFormat="1" ht="20.25" customHeight="1" thickBot="1">
      <c r="A310" s="108" t="s">
        <v>823</v>
      </c>
      <c r="B310" s="109">
        <v>426</v>
      </c>
      <c r="C310" s="110">
        <v>11</v>
      </c>
      <c r="D310" s="110">
        <v>1449</v>
      </c>
      <c r="E310" s="110">
        <v>65</v>
      </c>
      <c r="F310" s="110">
        <v>61</v>
      </c>
      <c r="G310" s="111">
        <v>1719</v>
      </c>
      <c r="H310" s="112">
        <v>3731</v>
      </c>
    </row>
    <row r="311" spans="1:8" s="119" customFormat="1" ht="20.25" customHeight="1" thickBot="1">
      <c r="A311" s="93" t="s">
        <v>824</v>
      </c>
      <c r="B311" s="94">
        <v>2564</v>
      </c>
      <c r="C311" s="94">
        <v>98</v>
      </c>
      <c r="D311" s="94">
        <v>12750</v>
      </c>
      <c r="E311" s="94">
        <v>581</v>
      </c>
      <c r="F311" s="94">
        <v>779</v>
      </c>
      <c r="G311" s="96">
        <v>13400</v>
      </c>
      <c r="H311" s="97">
        <v>30172</v>
      </c>
    </row>
    <row r="312" spans="1:8" s="119" customFormat="1" ht="20.25" customHeight="1">
      <c r="A312" s="86" t="s">
        <v>825</v>
      </c>
      <c r="B312" s="98">
        <v>1457</v>
      </c>
      <c r="C312" s="99">
        <v>62</v>
      </c>
      <c r="D312" s="99">
        <v>10169</v>
      </c>
      <c r="E312" s="99">
        <v>279</v>
      </c>
      <c r="F312" s="99">
        <v>412</v>
      </c>
      <c r="G312" s="100">
        <v>7379</v>
      </c>
      <c r="H312" s="89">
        <v>19758</v>
      </c>
    </row>
    <row r="313" spans="1:8" s="119" customFormat="1" ht="20.25" customHeight="1">
      <c r="A313" s="90" t="s">
        <v>826</v>
      </c>
      <c r="B313" s="101">
        <v>649</v>
      </c>
      <c r="C313" s="102">
        <v>10</v>
      </c>
      <c r="D313" s="102">
        <v>2933</v>
      </c>
      <c r="E313" s="102">
        <v>124</v>
      </c>
      <c r="F313" s="102">
        <v>113</v>
      </c>
      <c r="G313" s="103">
        <v>2649</v>
      </c>
      <c r="H313" s="89">
        <v>6478</v>
      </c>
    </row>
    <row r="314" spans="1:8" s="119" customFormat="1" ht="20.25" customHeight="1">
      <c r="A314" s="90" t="s">
        <v>827</v>
      </c>
      <c r="B314" s="101">
        <v>1387</v>
      </c>
      <c r="C314" s="102">
        <v>41</v>
      </c>
      <c r="D314" s="102">
        <v>7145</v>
      </c>
      <c r="E314" s="102">
        <v>280</v>
      </c>
      <c r="F314" s="102">
        <v>377</v>
      </c>
      <c r="G314" s="103">
        <v>6319</v>
      </c>
      <c r="H314" s="89">
        <v>15549</v>
      </c>
    </row>
    <row r="315" spans="1:8" s="119" customFormat="1" ht="20.25" customHeight="1" thickBot="1">
      <c r="A315" s="108" t="s">
        <v>828</v>
      </c>
      <c r="B315" s="109">
        <v>431</v>
      </c>
      <c r="C315" s="110">
        <v>23</v>
      </c>
      <c r="D315" s="110">
        <v>2175</v>
      </c>
      <c r="E315" s="110">
        <v>58</v>
      </c>
      <c r="F315" s="110">
        <v>153</v>
      </c>
      <c r="G315" s="111">
        <v>2097</v>
      </c>
      <c r="H315" s="112">
        <v>4937</v>
      </c>
    </row>
    <row r="316" spans="1:8" s="119" customFormat="1" ht="20.25" customHeight="1" thickBot="1">
      <c r="A316" s="93" t="s">
        <v>829</v>
      </c>
      <c r="B316" s="94">
        <v>3924</v>
      </c>
      <c r="C316" s="94">
        <v>136</v>
      </c>
      <c r="D316" s="94">
        <v>22422</v>
      </c>
      <c r="E316" s="94">
        <v>741</v>
      </c>
      <c r="F316" s="94">
        <v>1055</v>
      </c>
      <c r="G316" s="96">
        <v>18444</v>
      </c>
      <c r="H316" s="97">
        <v>46722</v>
      </c>
    </row>
    <row r="317" spans="1:8" s="119" customFormat="1" ht="20.25" customHeight="1">
      <c r="A317" s="86" t="s">
        <v>830</v>
      </c>
      <c r="B317" s="98">
        <v>915</v>
      </c>
      <c r="C317" s="99">
        <v>91</v>
      </c>
      <c r="D317" s="99">
        <v>5702</v>
      </c>
      <c r="E317" s="99">
        <v>247</v>
      </c>
      <c r="F317" s="99">
        <v>220</v>
      </c>
      <c r="G317" s="100">
        <v>6416</v>
      </c>
      <c r="H317" s="89">
        <v>13591</v>
      </c>
    </row>
    <row r="318" spans="1:8" s="119" customFormat="1" ht="20.25" customHeight="1">
      <c r="A318" s="90" t="s">
        <v>831</v>
      </c>
      <c r="B318" s="101">
        <v>609</v>
      </c>
      <c r="C318" s="102">
        <v>10</v>
      </c>
      <c r="D318" s="102">
        <v>2802</v>
      </c>
      <c r="E318" s="102">
        <v>87</v>
      </c>
      <c r="F318" s="102">
        <v>153</v>
      </c>
      <c r="G318" s="103">
        <v>3034</v>
      </c>
      <c r="H318" s="89">
        <v>6695</v>
      </c>
    </row>
    <row r="319" spans="1:8" s="119" customFormat="1" ht="20.25" customHeight="1">
      <c r="A319" s="90" t="s">
        <v>832</v>
      </c>
      <c r="B319" s="101">
        <v>598</v>
      </c>
      <c r="C319" s="102">
        <v>8</v>
      </c>
      <c r="D319" s="102">
        <v>2449</v>
      </c>
      <c r="E319" s="102">
        <v>146</v>
      </c>
      <c r="F319" s="102">
        <v>182</v>
      </c>
      <c r="G319" s="103">
        <v>3082</v>
      </c>
      <c r="H319" s="89">
        <v>6465</v>
      </c>
    </row>
    <row r="320" spans="1:8" s="119" customFormat="1" ht="20.25" customHeight="1">
      <c r="A320" s="90" t="s">
        <v>833</v>
      </c>
      <c r="B320" s="101">
        <v>378</v>
      </c>
      <c r="C320" s="102">
        <v>19</v>
      </c>
      <c r="D320" s="102">
        <v>2462</v>
      </c>
      <c r="E320" s="102">
        <v>80</v>
      </c>
      <c r="F320" s="102">
        <v>144</v>
      </c>
      <c r="G320" s="103">
        <v>2439</v>
      </c>
      <c r="H320" s="89">
        <v>5522</v>
      </c>
    </row>
    <row r="321" spans="1:8" s="119" customFormat="1" ht="20.25" customHeight="1" thickBot="1">
      <c r="A321" s="108" t="s">
        <v>834</v>
      </c>
      <c r="B321" s="109">
        <v>434</v>
      </c>
      <c r="C321" s="110">
        <v>22</v>
      </c>
      <c r="D321" s="110">
        <v>2034</v>
      </c>
      <c r="E321" s="110">
        <v>76</v>
      </c>
      <c r="F321" s="110">
        <v>65</v>
      </c>
      <c r="G321" s="111">
        <v>2405</v>
      </c>
      <c r="H321" s="112">
        <v>5036</v>
      </c>
    </row>
    <row r="322" spans="1:8" s="119" customFormat="1" ht="20.25" customHeight="1" thickBot="1">
      <c r="A322" s="93" t="s">
        <v>835</v>
      </c>
      <c r="B322" s="94">
        <v>2934</v>
      </c>
      <c r="C322" s="94">
        <v>150</v>
      </c>
      <c r="D322" s="94">
        <v>15449</v>
      </c>
      <c r="E322" s="94">
        <v>636</v>
      </c>
      <c r="F322" s="94">
        <v>764</v>
      </c>
      <c r="G322" s="96">
        <v>17376</v>
      </c>
      <c r="H322" s="97">
        <v>37309</v>
      </c>
    </row>
    <row r="323" spans="1:8" s="119" customFormat="1" ht="20.25" customHeight="1">
      <c r="A323" s="86" t="s">
        <v>836</v>
      </c>
      <c r="B323" s="98">
        <v>1051</v>
      </c>
      <c r="C323" s="99">
        <v>56</v>
      </c>
      <c r="D323" s="99">
        <v>6475</v>
      </c>
      <c r="E323" s="99">
        <v>275</v>
      </c>
      <c r="F323" s="99">
        <v>337</v>
      </c>
      <c r="G323" s="100">
        <v>7319</v>
      </c>
      <c r="H323" s="89">
        <v>15513</v>
      </c>
    </row>
    <row r="324" spans="1:8" s="119" customFormat="1" ht="20.25" customHeight="1" thickBot="1">
      <c r="A324" s="108" t="s">
        <v>837</v>
      </c>
      <c r="B324" s="109">
        <v>653</v>
      </c>
      <c r="C324" s="110">
        <v>45</v>
      </c>
      <c r="D324" s="110">
        <v>3733</v>
      </c>
      <c r="E324" s="110">
        <v>190</v>
      </c>
      <c r="F324" s="110">
        <v>221</v>
      </c>
      <c r="G324" s="111">
        <v>4292</v>
      </c>
      <c r="H324" s="112">
        <v>9134</v>
      </c>
    </row>
    <row r="325" spans="1:8" s="119" customFormat="1" ht="20.25" customHeight="1" thickBot="1">
      <c r="A325" s="93" t="s">
        <v>838</v>
      </c>
      <c r="B325" s="94">
        <v>1704</v>
      </c>
      <c r="C325" s="94">
        <v>101</v>
      </c>
      <c r="D325" s="94">
        <v>10208</v>
      </c>
      <c r="E325" s="94">
        <v>465</v>
      </c>
      <c r="F325" s="94">
        <v>558</v>
      </c>
      <c r="G325" s="96">
        <v>11611</v>
      </c>
      <c r="H325" s="97">
        <v>24647</v>
      </c>
    </row>
    <row r="326" spans="1:8" s="119" customFormat="1" ht="20.25" customHeight="1">
      <c r="A326" s="121" t="s">
        <v>839</v>
      </c>
      <c r="B326" s="122">
        <v>672</v>
      </c>
      <c r="C326" s="123">
        <v>34</v>
      </c>
      <c r="D326" s="123">
        <v>2520</v>
      </c>
      <c r="E326" s="123">
        <v>128</v>
      </c>
      <c r="F326" s="123">
        <v>98</v>
      </c>
      <c r="G326" s="120">
        <v>1943</v>
      </c>
      <c r="H326" s="124">
        <v>5395</v>
      </c>
    </row>
    <row r="327" spans="1:8" s="119" customFormat="1" ht="20.25" customHeight="1">
      <c r="A327" s="90" t="s">
        <v>840</v>
      </c>
      <c r="B327" s="101">
        <v>1339</v>
      </c>
      <c r="C327" s="102">
        <v>102</v>
      </c>
      <c r="D327" s="102">
        <v>2412</v>
      </c>
      <c r="E327" s="102">
        <v>374</v>
      </c>
      <c r="F327" s="102">
        <v>162</v>
      </c>
      <c r="G327" s="103">
        <v>2630</v>
      </c>
      <c r="H327" s="89">
        <v>7019</v>
      </c>
    </row>
    <row r="328" spans="1:8" s="119" customFormat="1" ht="20.25" customHeight="1">
      <c r="A328" s="90" t="s">
        <v>841</v>
      </c>
      <c r="B328" s="101">
        <v>800</v>
      </c>
      <c r="C328" s="102">
        <v>38</v>
      </c>
      <c r="D328" s="102">
        <v>2082</v>
      </c>
      <c r="E328" s="102">
        <v>195</v>
      </c>
      <c r="F328" s="102">
        <v>268</v>
      </c>
      <c r="G328" s="103">
        <v>2556</v>
      </c>
      <c r="H328" s="89">
        <v>5939</v>
      </c>
    </row>
    <row r="329" spans="1:8" s="119" customFormat="1" ht="20.25" customHeight="1">
      <c r="A329" s="90" t="s">
        <v>842</v>
      </c>
      <c r="B329" s="101">
        <v>247</v>
      </c>
      <c r="C329" s="102">
        <v>7</v>
      </c>
      <c r="D329" s="102">
        <v>1176</v>
      </c>
      <c r="E329" s="102">
        <v>110</v>
      </c>
      <c r="F329" s="102">
        <v>44</v>
      </c>
      <c r="G329" s="103">
        <v>1167</v>
      </c>
      <c r="H329" s="89">
        <v>2751</v>
      </c>
    </row>
    <row r="330" spans="1:8" s="119" customFormat="1" ht="20.25" customHeight="1">
      <c r="A330" s="90" t="s">
        <v>843</v>
      </c>
      <c r="B330" s="101">
        <v>461</v>
      </c>
      <c r="C330" s="102">
        <v>77</v>
      </c>
      <c r="D330" s="102">
        <v>891</v>
      </c>
      <c r="E330" s="102">
        <v>111</v>
      </c>
      <c r="F330" s="102">
        <v>213</v>
      </c>
      <c r="G330" s="103">
        <v>1290</v>
      </c>
      <c r="H330" s="89">
        <v>3043</v>
      </c>
    </row>
    <row r="331" spans="1:8" s="119" customFormat="1" ht="20.25" customHeight="1">
      <c r="A331" s="90" t="s">
        <v>844</v>
      </c>
      <c r="B331" s="101">
        <v>256</v>
      </c>
      <c r="C331" s="102">
        <v>19</v>
      </c>
      <c r="D331" s="102">
        <v>344</v>
      </c>
      <c r="E331" s="102">
        <v>54</v>
      </c>
      <c r="F331" s="102">
        <v>103</v>
      </c>
      <c r="G331" s="103">
        <v>683</v>
      </c>
      <c r="H331" s="89">
        <v>1459</v>
      </c>
    </row>
    <row r="332" spans="1:8" s="119" customFormat="1" ht="20.25" customHeight="1">
      <c r="A332" s="90" t="s">
        <v>845</v>
      </c>
      <c r="B332" s="101">
        <v>1004</v>
      </c>
      <c r="C332" s="102">
        <v>29</v>
      </c>
      <c r="D332" s="102">
        <v>2020</v>
      </c>
      <c r="E332" s="102">
        <v>271</v>
      </c>
      <c r="F332" s="102">
        <v>208</v>
      </c>
      <c r="G332" s="103">
        <v>2547</v>
      </c>
      <c r="H332" s="89">
        <v>6079</v>
      </c>
    </row>
    <row r="333" spans="1:8" s="119" customFormat="1" ht="20.25" customHeight="1" thickBot="1">
      <c r="A333" s="108" t="s">
        <v>846</v>
      </c>
      <c r="B333" s="109">
        <v>140</v>
      </c>
      <c r="C333" s="110">
        <v>5</v>
      </c>
      <c r="D333" s="110">
        <v>411</v>
      </c>
      <c r="E333" s="110">
        <v>35</v>
      </c>
      <c r="F333" s="110">
        <v>26</v>
      </c>
      <c r="G333" s="111">
        <v>532</v>
      </c>
      <c r="H333" s="112">
        <v>1149</v>
      </c>
    </row>
    <row r="334" spans="1:8" s="119" customFormat="1" ht="20.25" customHeight="1" thickBot="1">
      <c r="A334" s="93" t="s">
        <v>847</v>
      </c>
      <c r="B334" s="94">
        <v>4919</v>
      </c>
      <c r="C334" s="94">
        <v>311</v>
      </c>
      <c r="D334" s="94">
        <v>11856</v>
      </c>
      <c r="E334" s="94">
        <v>1278</v>
      </c>
      <c r="F334" s="94">
        <v>1122</v>
      </c>
      <c r="G334" s="96">
        <v>13348</v>
      </c>
      <c r="H334" s="97">
        <v>32834</v>
      </c>
    </row>
    <row r="335" spans="1:8" s="119" customFormat="1" ht="20.25" customHeight="1">
      <c r="A335" s="86" t="s">
        <v>848</v>
      </c>
      <c r="B335" s="98">
        <v>654</v>
      </c>
      <c r="C335" s="99">
        <v>17</v>
      </c>
      <c r="D335" s="99">
        <v>3118</v>
      </c>
      <c r="E335" s="99">
        <v>191</v>
      </c>
      <c r="F335" s="99">
        <v>151</v>
      </c>
      <c r="G335" s="100">
        <v>3490</v>
      </c>
      <c r="H335" s="89">
        <v>7621</v>
      </c>
    </row>
    <row r="336" spans="1:8" s="119" customFormat="1" ht="20.25" customHeight="1" thickBot="1">
      <c r="A336" s="108" t="s">
        <v>849</v>
      </c>
      <c r="B336" s="109">
        <v>521</v>
      </c>
      <c r="C336" s="110">
        <v>14</v>
      </c>
      <c r="D336" s="110">
        <v>2091</v>
      </c>
      <c r="E336" s="110">
        <v>125</v>
      </c>
      <c r="F336" s="110">
        <v>219</v>
      </c>
      <c r="G336" s="111">
        <v>2482</v>
      </c>
      <c r="H336" s="112">
        <v>5452</v>
      </c>
    </row>
    <row r="337" spans="1:8" s="119" customFormat="1" ht="20.25" customHeight="1" thickBot="1">
      <c r="A337" s="93" t="s">
        <v>850</v>
      </c>
      <c r="B337" s="94">
        <v>1175</v>
      </c>
      <c r="C337" s="94">
        <v>31</v>
      </c>
      <c r="D337" s="94">
        <v>5209</v>
      </c>
      <c r="E337" s="94">
        <v>316</v>
      </c>
      <c r="F337" s="94">
        <v>370</v>
      </c>
      <c r="G337" s="96">
        <v>5972</v>
      </c>
      <c r="H337" s="97">
        <v>13073</v>
      </c>
    </row>
    <row r="338" spans="1:8" s="119" customFormat="1" ht="20.25" customHeight="1" thickBot="1">
      <c r="A338" s="93" t="s">
        <v>604</v>
      </c>
      <c r="B338" s="94">
        <v>27485</v>
      </c>
      <c r="C338" s="94">
        <v>1371</v>
      </c>
      <c r="D338" s="94">
        <v>137093</v>
      </c>
      <c r="E338" s="94">
        <v>8115</v>
      </c>
      <c r="F338" s="94">
        <v>7482</v>
      </c>
      <c r="G338" s="96">
        <v>145252</v>
      </c>
      <c r="H338" s="97">
        <v>326798</v>
      </c>
    </row>
    <row r="339" spans="1:8" s="119" customFormat="1" ht="20.25" customHeight="1" thickBot="1">
      <c r="A339" s="113" t="s">
        <v>605</v>
      </c>
      <c r="B339" s="114">
        <v>125713</v>
      </c>
      <c r="C339" s="114">
        <v>4357</v>
      </c>
      <c r="D339" s="114">
        <v>744532</v>
      </c>
      <c r="E339" s="114">
        <v>32941</v>
      </c>
      <c r="F339" s="114">
        <v>35004</v>
      </c>
      <c r="G339" s="96">
        <v>665812</v>
      </c>
      <c r="H339" s="117">
        <v>1608359</v>
      </c>
    </row>
    <row r="340" spans="1:8">
      <c r="A340" s="78" t="s">
        <v>395</v>
      </c>
    </row>
  </sheetData>
  <mergeCells count="42">
    <mergeCell ref="H208:H209"/>
    <mergeCell ref="B263:B264"/>
    <mergeCell ref="C263:C264"/>
    <mergeCell ref="D263:D264"/>
    <mergeCell ref="E263:E264"/>
    <mergeCell ref="F263:F264"/>
    <mergeCell ref="G263:G264"/>
    <mergeCell ref="H263:H264"/>
    <mergeCell ref="B208:B209"/>
    <mergeCell ref="C208:C209"/>
    <mergeCell ref="D208:D209"/>
    <mergeCell ref="E208:E209"/>
    <mergeCell ref="F208:F209"/>
    <mergeCell ref="G208:G209"/>
    <mergeCell ref="H109:H110"/>
    <mergeCell ref="B161:B162"/>
    <mergeCell ref="C161:C162"/>
    <mergeCell ref="D161:D162"/>
    <mergeCell ref="E161:E162"/>
    <mergeCell ref="F161:F162"/>
    <mergeCell ref="G161:G162"/>
    <mergeCell ref="H161:H162"/>
    <mergeCell ref="B109:B110"/>
    <mergeCell ref="C109:C110"/>
    <mergeCell ref="D109:D110"/>
    <mergeCell ref="E109:E110"/>
    <mergeCell ref="F109:F110"/>
    <mergeCell ref="G109:G110"/>
    <mergeCell ref="H4:H5"/>
    <mergeCell ref="B59:B60"/>
    <mergeCell ref="C59:C60"/>
    <mergeCell ref="D59:D60"/>
    <mergeCell ref="E59:E60"/>
    <mergeCell ref="F59:F60"/>
    <mergeCell ref="G59:G60"/>
    <mergeCell ref="H59:H60"/>
    <mergeCell ref="B4:B5"/>
    <mergeCell ref="C4:C5"/>
    <mergeCell ref="D4:D5"/>
    <mergeCell ref="E4:E5"/>
    <mergeCell ref="F4:F5"/>
    <mergeCell ref="G4:G5"/>
  </mergeCells>
  <phoneticPr fontId="7"/>
  <pageMargins left="0.78740157480314965" right="0.78740157480314965" top="0.63" bottom="0.33" header="0.5" footer="0.22"/>
  <pageSetup paperSize="9" fitToHeight="0" orientation="portrait" r:id="rId1"/>
  <headerFooter alignWithMargins="0"/>
  <rowBreaks count="9" manualBreakCount="9">
    <brk id="37" max="16383" man="1"/>
    <brk id="75" max="16383" man="1"/>
    <brk id="107" max="16383" man="1"/>
    <brk id="144" max="16383" man="1"/>
    <brk id="180" max="16383" man="1"/>
    <brk id="218" max="16383" man="1"/>
    <brk id="258" max="7" man="1"/>
    <brk id="288" max="7" man="1"/>
    <brk id="325"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0F63-3543-4AB5-9977-F89867C6259C}">
  <sheetPr>
    <tabColor rgb="FFFFFF00"/>
  </sheetPr>
  <dimension ref="A1:G52"/>
  <sheetViews>
    <sheetView zoomScaleNormal="100" workbookViewId="0">
      <selection activeCell="I13" sqref="I13"/>
    </sheetView>
  </sheetViews>
  <sheetFormatPr defaultColWidth="9" defaultRowHeight="13.5"/>
  <cols>
    <col min="1" max="1" width="9" style="133"/>
    <col min="2" max="2" width="14.875" style="133" customWidth="1"/>
    <col min="3" max="7" width="12.625" style="133" customWidth="1"/>
    <col min="8" max="8" width="10.625" style="133" customWidth="1"/>
    <col min="9" max="9" width="11.5" style="133" customWidth="1"/>
    <col min="10" max="16384" width="9" style="133"/>
  </cols>
  <sheetData>
    <row r="1" spans="1:7" ht="15" customHeight="1">
      <c r="A1" s="24" t="s">
        <v>396</v>
      </c>
    </row>
    <row r="2" spans="1:7" ht="15" customHeight="1" thickBot="1"/>
    <row r="3" spans="1:7" ht="15" customHeight="1">
      <c r="A3" s="134"/>
      <c r="B3" s="135" t="s">
        <v>397</v>
      </c>
      <c r="C3" s="1776" t="s">
        <v>513</v>
      </c>
      <c r="D3" s="1777" t="s">
        <v>851</v>
      </c>
      <c r="E3" s="1777" t="s">
        <v>869</v>
      </c>
      <c r="F3" s="1779" t="s">
        <v>887</v>
      </c>
      <c r="G3" s="1781" t="s">
        <v>955</v>
      </c>
    </row>
    <row r="4" spans="1:7" ht="15" customHeight="1">
      <c r="A4" s="136" t="s">
        <v>349</v>
      </c>
      <c r="B4" s="137" t="s">
        <v>398</v>
      </c>
      <c r="C4" s="1797"/>
      <c r="D4" s="1798"/>
      <c r="E4" s="1778"/>
      <c r="F4" s="1780"/>
      <c r="G4" s="1782"/>
    </row>
    <row r="5" spans="1:7" ht="15" customHeight="1">
      <c r="A5" s="1774" t="s">
        <v>380</v>
      </c>
      <c r="B5" s="138" t="s">
        <v>399</v>
      </c>
      <c r="C5" s="139">
        <v>28420</v>
      </c>
      <c r="D5" s="139">
        <v>26776</v>
      </c>
      <c r="E5" s="140">
        <v>27340</v>
      </c>
      <c r="F5" s="141">
        <v>29087</v>
      </c>
      <c r="G5" s="306">
        <v>28679</v>
      </c>
    </row>
    <row r="6" spans="1:7" ht="15" customHeight="1">
      <c r="A6" s="1774"/>
      <c r="B6" s="142" t="s">
        <v>400</v>
      </c>
      <c r="C6" s="143">
        <v>89.284031290251647</v>
      </c>
      <c r="D6" s="143">
        <v>94.215341308937369</v>
      </c>
      <c r="E6" s="144">
        <v>102.1063639079773</v>
      </c>
      <c r="F6" s="145">
        <v>106.3899049012436</v>
      </c>
      <c r="G6" s="307">
        <f>G5/F5*100</f>
        <v>98.597311513734653</v>
      </c>
    </row>
    <row r="7" spans="1:7" ht="15" customHeight="1">
      <c r="A7" s="1774"/>
      <c r="B7" s="142" t="s">
        <v>401</v>
      </c>
      <c r="C7" s="283">
        <v>22536</v>
      </c>
      <c r="D7" s="283">
        <v>19572</v>
      </c>
      <c r="E7" s="284">
        <v>21846</v>
      </c>
      <c r="F7" s="285">
        <v>20229</v>
      </c>
      <c r="G7" s="156">
        <v>19852</v>
      </c>
    </row>
    <row r="8" spans="1:7" ht="15" customHeight="1">
      <c r="A8" s="1774"/>
      <c r="B8" s="142" t="s">
        <v>400</v>
      </c>
      <c r="C8" s="143">
        <v>97.255308130502328</v>
      </c>
      <c r="D8" s="143">
        <v>86.847710330138455</v>
      </c>
      <c r="E8" s="144">
        <v>111.61863887185774</v>
      </c>
      <c r="F8" s="145">
        <v>92.598187311178251</v>
      </c>
      <c r="G8" s="307">
        <f>G7/F7*100</f>
        <v>98.136338919373173</v>
      </c>
    </row>
    <row r="9" spans="1:7" ht="15" customHeight="1">
      <c r="A9" s="1774"/>
      <c r="B9" s="142" t="s">
        <v>402</v>
      </c>
      <c r="C9" s="283">
        <v>50956</v>
      </c>
      <c r="D9" s="283">
        <v>46348</v>
      </c>
      <c r="E9" s="284">
        <v>49186</v>
      </c>
      <c r="F9" s="285">
        <v>49316</v>
      </c>
      <c r="G9" s="156">
        <f>G5+G7</f>
        <v>48531</v>
      </c>
    </row>
    <row r="10" spans="1:7" ht="15" customHeight="1">
      <c r="A10" s="1774"/>
      <c r="B10" s="146" t="s">
        <v>400</v>
      </c>
      <c r="C10" s="147">
        <v>92.642219515299161</v>
      </c>
      <c r="D10" s="147">
        <v>90.956903995604051</v>
      </c>
      <c r="E10" s="148">
        <v>106.12324156382151</v>
      </c>
      <c r="F10" s="149">
        <v>100.26430285040459</v>
      </c>
      <c r="G10" s="308">
        <f>G9/F9*100</f>
        <v>98.408224511314785</v>
      </c>
    </row>
    <row r="11" spans="1:7" ht="15" customHeight="1">
      <c r="A11" s="1774" t="s">
        <v>388</v>
      </c>
      <c r="B11" s="138" t="s">
        <v>399</v>
      </c>
      <c r="C11" s="139">
        <v>25548</v>
      </c>
      <c r="D11" s="139">
        <v>23296</v>
      </c>
      <c r="E11" s="140">
        <v>24225</v>
      </c>
      <c r="F11" s="141">
        <v>24285</v>
      </c>
      <c r="G11" s="306">
        <v>23838</v>
      </c>
    </row>
    <row r="12" spans="1:7" ht="15" customHeight="1">
      <c r="A12" s="1774"/>
      <c r="B12" s="142" t="s">
        <v>400</v>
      </c>
      <c r="C12" s="143">
        <v>88.331085986930816</v>
      </c>
      <c r="D12" s="143">
        <v>91.185219978080482</v>
      </c>
      <c r="E12" s="144">
        <v>103.98780906593406</v>
      </c>
      <c r="F12" s="145">
        <v>100.24767801857585</v>
      </c>
      <c r="G12" s="307">
        <f>G11/F11*100</f>
        <v>98.159357628165537</v>
      </c>
    </row>
    <row r="13" spans="1:7" ht="15" customHeight="1">
      <c r="A13" s="1774"/>
      <c r="B13" s="142" t="s">
        <v>401</v>
      </c>
      <c r="C13" s="283">
        <v>21776</v>
      </c>
      <c r="D13" s="283">
        <v>18501</v>
      </c>
      <c r="E13" s="284">
        <v>20741</v>
      </c>
      <c r="F13" s="285">
        <v>18967</v>
      </c>
      <c r="G13" s="156">
        <v>19127</v>
      </c>
    </row>
    <row r="14" spans="1:7" ht="15" customHeight="1">
      <c r="A14" s="1774"/>
      <c r="B14" s="142" t="s">
        <v>400</v>
      </c>
      <c r="C14" s="143">
        <v>97.114569861303124</v>
      </c>
      <c r="D14" s="143">
        <v>84.960506980161639</v>
      </c>
      <c r="E14" s="144">
        <v>112.107453651154</v>
      </c>
      <c r="F14" s="145">
        <v>91.44689262812787</v>
      </c>
      <c r="G14" s="307">
        <f>G13/F13*100</f>
        <v>100.84357041176781</v>
      </c>
    </row>
    <row r="15" spans="1:7" ht="15" customHeight="1">
      <c r="A15" s="1774"/>
      <c r="B15" s="142" t="s">
        <v>402</v>
      </c>
      <c r="C15" s="283">
        <v>47324</v>
      </c>
      <c r="D15" s="283">
        <v>41797</v>
      </c>
      <c r="E15" s="284">
        <v>44966</v>
      </c>
      <c r="F15" s="285">
        <v>43252</v>
      </c>
      <c r="G15" s="156">
        <f>G11+G13</f>
        <v>42965</v>
      </c>
    </row>
    <row r="16" spans="1:7" ht="15" customHeight="1">
      <c r="A16" s="1774"/>
      <c r="B16" s="150" t="s">
        <v>400</v>
      </c>
      <c r="C16" s="151">
        <v>92.166867915709105</v>
      </c>
      <c r="D16" s="151">
        <v>88.320936522694609</v>
      </c>
      <c r="E16" s="152">
        <v>107.5818838672632</v>
      </c>
      <c r="F16" s="153">
        <v>96.188231107948226</v>
      </c>
      <c r="G16" s="309">
        <f>G15/F15*100</f>
        <v>99.336446869508919</v>
      </c>
    </row>
    <row r="17" spans="1:7" ht="15" customHeight="1">
      <c r="A17" s="1774" t="s">
        <v>389</v>
      </c>
      <c r="B17" s="138" t="s">
        <v>399</v>
      </c>
      <c r="C17" s="139">
        <v>56788</v>
      </c>
      <c r="D17" s="139">
        <v>51241</v>
      </c>
      <c r="E17" s="140">
        <v>52977</v>
      </c>
      <c r="F17" s="141">
        <v>56043</v>
      </c>
      <c r="G17" s="306">
        <v>54774</v>
      </c>
    </row>
    <row r="18" spans="1:7" ht="15" customHeight="1">
      <c r="A18" s="1774"/>
      <c r="B18" s="142" t="s">
        <v>400</v>
      </c>
      <c r="C18" s="143">
        <v>88.409384584247974</v>
      </c>
      <c r="D18" s="143">
        <v>90.232091286891588</v>
      </c>
      <c r="E18" s="144">
        <v>103.38791202357487</v>
      </c>
      <c r="F18" s="145">
        <v>105.78741718104084</v>
      </c>
      <c r="G18" s="307">
        <f>G17/F17*100</f>
        <v>97.735667255500232</v>
      </c>
    </row>
    <row r="19" spans="1:7" ht="15" customHeight="1">
      <c r="A19" s="1774"/>
      <c r="B19" s="142" t="s">
        <v>401</v>
      </c>
      <c r="C19" s="283">
        <v>32524</v>
      </c>
      <c r="D19" s="283">
        <v>27522</v>
      </c>
      <c r="E19" s="284">
        <v>30282</v>
      </c>
      <c r="F19" s="285">
        <v>29668</v>
      </c>
      <c r="G19" s="156">
        <v>28921</v>
      </c>
    </row>
    <row r="20" spans="1:7" ht="15" customHeight="1">
      <c r="A20" s="1774"/>
      <c r="B20" s="142" t="s">
        <v>400</v>
      </c>
      <c r="C20" s="143">
        <v>94.700675518285578</v>
      </c>
      <c r="D20" s="143">
        <v>84.620587873570287</v>
      </c>
      <c r="E20" s="144">
        <v>110.02834096359275</v>
      </c>
      <c r="F20" s="145">
        <v>97.9723928406314</v>
      </c>
      <c r="G20" s="307">
        <f>G19/F19*100</f>
        <v>97.482135634353511</v>
      </c>
    </row>
    <row r="21" spans="1:7" ht="15" customHeight="1">
      <c r="A21" s="1774"/>
      <c r="B21" s="142" t="s">
        <v>402</v>
      </c>
      <c r="C21" s="283">
        <v>89312</v>
      </c>
      <c r="D21" s="283">
        <v>78763</v>
      </c>
      <c r="E21" s="284">
        <v>83259</v>
      </c>
      <c r="F21" s="285">
        <v>85711</v>
      </c>
      <c r="G21" s="156">
        <f>G17+G19</f>
        <v>83695</v>
      </c>
    </row>
    <row r="22" spans="1:7" ht="15" customHeight="1">
      <c r="A22" s="1774"/>
      <c r="B22" s="146" t="s">
        <v>400</v>
      </c>
      <c r="C22" s="147">
        <v>90.60125587104497</v>
      </c>
      <c r="D22" s="147">
        <v>88.188597276961673</v>
      </c>
      <c r="E22" s="148">
        <v>105.70826403260413</v>
      </c>
      <c r="F22" s="149">
        <v>102.94502696405195</v>
      </c>
      <c r="G22" s="308">
        <f>G21/F21*100</f>
        <v>97.647909836543732</v>
      </c>
    </row>
    <row r="23" spans="1:7" ht="15" customHeight="1">
      <c r="A23" s="1774" t="s">
        <v>390</v>
      </c>
      <c r="B23" s="138" t="s">
        <v>399</v>
      </c>
      <c r="C23" s="139">
        <v>22744</v>
      </c>
      <c r="D23" s="139">
        <v>19978</v>
      </c>
      <c r="E23" s="140">
        <v>20514</v>
      </c>
      <c r="F23" s="141">
        <v>22252</v>
      </c>
      <c r="G23" s="306">
        <v>21685</v>
      </c>
    </row>
    <row r="24" spans="1:7" ht="15" customHeight="1">
      <c r="A24" s="1774"/>
      <c r="B24" s="142" t="s">
        <v>400</v>
      </c>
      <c r="C24" s="143">
        <v>91.026975106059396</v>
      </c>
      <c r="D24" s="143">
        <v>87.838550826591629</v>
      </c>
      <c r="E24" s="144">
        <v>102.68295124637102</v>
      </c>
      <c r="F24" s="145">
        <v>108.47226284488643</v>
      </c>
      <c r="G24" s="307">
        <f>G23/F23*100</f>
        <v>97.451914434657567</v>
      </c>
    </row>
    <row r="25" spans="1:7" ht="15" customHeight="1">
      <c r="A25" s="1774"/>
      <c r="B25" s="142" t="s">
        <v>401</v>
      </c>
      <c r="C25" s="283">
        <v>20421</v>
      </c>
      <c r="D25" s="283">
        <v>17817</v>
      </c>
      <c r="E25" s="284">
        <v>18978</v>
      </c>
      <c r="F25" s="285">
        <v>18255</v>
      </c>
      <c r="G25" s="156">
        <v>17807</v>
      </c>
    </row>
    <row r="26" spans="1:7" ht="15" customHeight="1">
      <c r="A26" s="1774"/>
      <c r="B26" s="142" t="s">
        <v>400</v>
      </c>
      <c r="C26" s="143">
        <v>92.469661293243973</v>
      </c>
      <c r="D26" s="143">
        <v>87.248420743352426</v>
      </c>
      <c r="E26" s="144">
        <v>106.516248526688</v>
      </c>
      <c r="F26" s="145">
        <v>96.190325640214994</v>
      </c>
      <c r="G26" s="307">
        <f>G25/F25*100</f>
        <v>97.545877841687215</v>
      </c>
    </row>
    <row r="27" spans="1:7" ht="15" customHeight="1">
      <c r="A27" s="1774"/>
      <c r="B27" s="142" t="s">
        <v>402</v>
      </c>
      <c r="C27" s="283">
        <v>43165</v>
      </c>
      <c r="D27" s="283">
        <v>37795</v>
      </c>
      <c r="E27" s="284">
        <v>39492</v>
      </c>
      <c r="F27" s="285">
        <v>40507</v>
      </c>
      <c r="G27" s="156">
        <f>G23+G25</f>
        <v>39492</v>
      </c>
    </row>
    <row r="28" spans="1:7" ht="15" customHeight="1">
      <c r="A28" s="1774"/>
      <c r="B28" s="146" t="s">
        <v>400</v>
      </c>
      <c r="C28" s="147">
        <v>91.703845336732527</v>
      </c>
      <c r="D28" s="147">
        <v>87.55936522645662</v>
      </c>
      <c r="E28" s="148">
        <v>104.49001190633682</v>
      </c>
      <c r="F28" s="149">
        <v>102.57014078800771</v>
      </c>
      <c r="G28" s="308">
        <f>G27/F27*100</f>
        <v>97.494260251314586</v>
      </c>
    </row>
    <row r="29" spans="1:7" ht="15" customHeight="1">
      <c r="A29" s="1774" t="s">
        <v>392</v>
      </c>
      <c r="B29" s="138" t="s">
        <v>399</v>
      </c>
      <c r="C29" s="139">
        <v>27573</v>
      </c>
      <c r="D29" s="139">
        <v>25298</v>
      </c>
      <c r="E29" s="140">
        <v>26064</v>
      </c>
      <c r="F29" s="141">
        <v>27168</v>
      </c>
      <c r="G29" s="306">
        <v>27033</v>
      </c>
    </row>
    <row r="30" spans="1:7" ht="15" customHeight="1">
      <c r="A30" s="1774"/>
      <c r="B30" s="142" t="s">
        <v>400</v>
      </c>
      <c r="C30" s="143">
        <v>91.316443119721811</v>
      </c>
      <c r="D30" s="143">
        <v>91.749174917491743</v>
      </c>
      <c r="E30" s="144">
        <v>103.02790734445411</v>
      </c>
      <c r="F30" s="145">
        <v>104.23572744014733</v>
      </c>
      <c r="G30" s="307">
        <f>G29/F29*100</f>
        <v>99.503091872791515</v>
      </c>
    </row>
    <row r="31" spans="1:7" ht="15" customHeight="1">
      <c r="A31" s="1774"/>
      <c r="B31" s="142" t="s">
        <v>401</v>
      </c>
      <c r="C31" s="283">
        <v>21217</v>
      </c>
      <c r="D31" s="283">
        <v>18789</v>
      </c>
      <c r="E31" s="284">
        <v>21409</v>
      </c>
      <c r="F31" s="285">
        <v>20009</v>
      </c>
      <c r="G31" s="156">
        <v>20864</v>
      </c>
    </row>
    <row r="32" spans="1:7" ht="15" customHeight="1">
      <c r="A32" s="1774"/>
      <c r="B32" s="142" t="s">
        <v>400</v>
      </c>
      <c r="C32" s="143">
        <v>98.734236120806003</v>
      </c>
      <c r="D32" s="143">
        <v>88.556346326059284</v>
      </c>
      <c r="E32" s="144">
        <v>113.94432912874555</v>
      </c>
      <c r="F32" s="145">
        <v>93.460694100611903</v>
      </c>
      <c r="G32" s="307">
        <f>G31/F31*100</f>
        <v>104.27307711529812</v>
      </c>
    </row>
    <row r="33" spans="1:7" ht="15" customHeight="1">
      <c r="A33" s="1774"/>
      <c r="B33" s="142" t="s">
        <v>402</v>
      </c>
      <c r="C33" s="283">
        <v>48790</v>
      </c>
      <c r="D33" s="283">
        <v>44087</v>
      </c>
      <c r="E33" s="284">
        <v>47473</v>
      </c>
      <c r="F33" s="285">
        <v>47177</v>
      </c>
      <c r="G33" s="156">
        <f>G29+G31</f>
        <v>47897</v>
      </c>
    </row>
    <row r="34" spans="1:7" ht="15" customHeight="1">
      <c r="A34" s="1774"/>
      <c r="B34" s="146" t="s">
        <v>400</v>
      </c>
      <c r="C34" s="147">
        <v>94.400588189768598</v>
      </c>
      <c r="D34" s="147">
        <v>90.360729657716746</v>
      </c>
      <c r="E34" s="148">
        <v>107.68026855989294</v>
      </c>
      <c r="F34" s="149">
        <v>99.37648768773829</v>
      </c>
      <c r="G34" s="308">
        <f>G33/F33*100</f>
        <v>101.52616741208639</v>
      </c>
    </row>
    <row r="35" spans="1:7" ht="15" customHeight="1">
      <c r="A35" s="1774" t="s">
        <v>393</v>
      </c>
      <c r="B35" s="138" t="s">
        <v>399</v>
      </c>
      <c r="C35" s="139">
        <v>46423</v>
      </c>
      <c r="D35" s="139">
        <v>40643</v>
      </c>
      <c r="E35" s="140">
        <v>40269</v>
      </c>
      <c r="F35" s="141">
        <v>43198</v>
      </c>
      <c r="G35" s="306">
        <v>43049</v>
      </c>
    </row>
    <row r="36" spans="1:7" ht="15" customHeight="1">
      <c r="A36" s="1774"/>
      <c r="B36" s="142" t="s">
        <v>400</v>
      </c>
      <c r="C36" s="143">
        <v>88.487124259001575</v>
      </c>
      <c r="D36" s="143">
        <v>87.549275143786488</v>
      </c>
      <c r="E36" s="144">
        <v>99.079792338164026</v>
      </c>
      <c r="F36" s="145">
        <v>107.27358513993394</v>
      </c>
      <c r="G36" s="307">
        <f>G35/F35*100</f>
        <v>99.655076623917765</v>
      </c>
    </row>
    <row r="37" spans="1:7" ht="15" customHeight="1">
      <c r="A37" s="1774"/>
      <c r="B37" s="142" t="s">
        <v>401</v>
      </c>
      <c r="C37" s="154">
        <v>30245</v>
      </c>
      <c r="D37" s="154">
        <v>26331</v>
      </c>
      <c r="E37" s="155">
        <v>29477</v>
      </c>
      <c r="F37" s="156">
        <v>27901</v>
      </c>
      <c r="G37" s="156">
        <v>27490</v>
      </c>
    </row>
    <row r="38" spans="1:7" ht="15" customHeight="1">
      <c r="A38" s="1774"/>
      <c r="B38" s="142" t="s">
        <v>400</v>
      </c>
      <c r="C38" s="143">
        <v>90.648883560617406</v>
      </c>
      <c r="D38" s="143">
        <v>87.059018019507363</v>
      </c>
      <c r="E38" s="144">
        <v>111.94789411720025</v>
      </c>
      <c r="F38" s="145">
        <v>94.653458628761413</v>
      </c>
      <c r="G38" s="307">
        <f>G37/F37*100</f>
        <v>98.52693451847604</v>
      </c>
    </row>
    <row r="39" spans="1:7" ht="15" customHeight="1">
      <c r="A39" s="1774"/>
      <c r="B39" s="142" t="s">
        <v>402</v>
      </c>
      <c r="C39" s="283">
        <v>76668</v>
      </c>
      <c r="D39" s="283">
        <v>66974</v>
      </c>
      <c r="E39" s="284">
        <v>69746</v>
      </c>
      <c r="F39" s="285">
        <v>71099</v>
      </c>
      <c r="G39" s="156">
        <f>G35+G37</f>
        <v>70539</v>
      </c>
    </row>
    <row r="40" spans="1:7" ht="15" customHeight="1">
      <c r="A40" s="1774"/>
      <c r="B40" s="146" t="s">
        <v>400</v>
      </c>
      <c r="C40" s="147">
        <v>89.327492193689707</v>
      </c>
      <c r="D40" s="147">
        <v>87.35587207179006</v>
      </c>
      <c r="E40" s="148">
        <v>104.13891958073282</v>
      </c>
      <c r="F40" s="149">
        <v>101.93989619476386</v>
      </c>
      <c r="G40" s="308">
        <f>G39/F39*100</f>
        <v>99.212365856059861</v>
      </c>
    </row>
    <row r="41" spans="1:7" ht="15" customHeight="1">
      <c r="A41" s="1774" t="s">
        <v>403</v>
      </c>
      <c r="B41" s="138" t="s">
        <v>399</v>
      </c>
      <c r="C41" s="139">
        <v>207496</v>
      </c>
      <c r="D41" s="139">
        <v>187232</v>
      </c>
      <c r="E41" s="140">
        <v>191389</v>
      </c>
      <c r="F41" s="141">
        <v>202033</v>
      </c>
      <c r="G41" s="306">
        <f>G5+G11+G17+G23+G29+G35</f>
        <v>199058</v>
      </c>
    </row>
    <row r="42" spans="1:7" ht="15" customHeight="1">
      <c r="A42" s="1774"/>
      <c r="B42" s="142" t="s">
        <v>400</v>
      </c>
      <c r="C42" s="143">
        <v>89.195335101512697</v>
      </c>
      <c r="D42" s="143">
        <v>90.234028607780388</v>
      </c>
      <c r="E42" s="144">
        <v>102.22024012989233</v>
      </c>
      <c r="F42" s="145">
        <v>105.56144815010266</v>
      </c>
      <c r="G42" s="307">
        <f>G41/F41*100</f>
        <v>98.527468284884151</v>
      </c>
    </row>
    <row r="43" spans="1:7" ht="15" customHeight="1">
      <c r="A43" s="1774"/>
      <c r="B43" s="142" t="s">
        <v>401</v>
      </c>
      <c r="C43" s="154">
        <v>148719</v>
      </c>
      <c r="D43" s="154">
        <v>128532</v>
      </c>
      <c r="E43" s="155">
        <v>142733</v>
      </c>
      <c r="F43" s="156">
        <v>135029</v>
      </c>
      <c r="G43" s="156">
        <f>G7+G13+G19+G25+G31+G37</f>
        <v>134061</v>
      </c>
    </row>
    <row r="44" spans="1:7" ht="15" customHeight="1">
      <c r="A44" s="1774"/>
      <c r="B44" s="142" t="s">
        <v>400</v>
      </c>
      <c r="C44" s="143">
        <v>94.79974757293931</v>
      </c>
      <c r="D44" s="143">
        <v>86.426078712202198</v>
      </c>
      <c r="E44" s="144">
        <v>111.04861046276413</v>
      </c>
      <c r="F44" s="145">
        <v>94.602509580825739</v>
      </c>
      <c r="G44" s="307">
        <f>G43/F43*100</f>
        <v>99.28311696006044</v>
      </c>
    </row>
    <row r="45" spans="1:7" ht="15" customHeight="1">
      <c r="A45" s="1774"/>
      <c r="B45" s="142" t="s">
        <v>402</v>
      </c>
      <c r="C45" s="283">
        <v>356215</v>
      </c>
      <c r="D45" s="283">
        <v>315764</v>
      </c>
      <c r="E45" s="284">
        <v>334122</v>
      </c>
      <c r="F45" s="285">
        <v>337062</v>
      </c>
      <c r="G45" s="156">
        <f>G41+G43</f>
        <v>333119</v>
      </c>
    </row>
    <row r="46" spans="1:7" ht="15" customHeight="1">
      <c r="A46" s="1774"/>
      <c r="B46" s="146" t="s">
        <v>400</v>
      </c>
      <c r="C46" s="147">
        <v>91.452550396910965</v>
      </c>
      <c r="D46" s="147">
        <v>88.644217677526214</v>
      </c>
      <c r="E46" s="148">
        <v>105.81383564940904</v>
      </c>
      <c r="F46" s="149">
        <v>100.87991811374289</v>
      </c>
      <c r="G46" s="308">
        <f>G45/F45*100</f>
        <v>98.83018554449923</v>
      </c>
    </row>
    <row r="47" spans="1:7" ht="15" customHeight="1">
      <c r="A47" s="1774" t="s">
        <v>313</v>
      </c>
      <c r="B47" s="138" t="s">
        <v>399</v>
      </c>
      <c r="C47" s="157">
        <v>2920652</v>
      </c>
      <c r="D47" s="157">
        <v>2684610</v>
      </c>
      <c r="E47" s="158">
        <v>2716469</v>
      </c>
      <c r="F47" s="159">
        <v>2926200</v>
      </c>
      <c r="G47" s="306">
        <v>2970847</v>
      </c>
    </row>
    <row r="48" spans="1:7" ht="15" customHeight="1">
      <c r="A48" s="1774"/>
      <c r="B48" s="142" t="s">
        <v>400</v>
      </c>
      <c r="C48" s="160">
        <v>91.098511963523805</v>
      </c>
      <c r="D48" s="160">
        <v>91.918174435023417</v>
      </c>
      <c r="E48" s="161">
        <v>101.18672730862211</v>
      </c>
      <c r="F48" s="162">
        <v>107.72072127456636</v>
      </c>
      <c r="G48" s="307">
        <f>G47/F47*100</f>
        <v>101.52576720661608</v>
      </c>
    </row>
    <row r="49" spans="1:7" ht="15" customHeight="1">
      <c r="A49" s="1774"/>
      <c r="B49" s="142" t="s">
        <v>401</v>
      </c>
      <c r="C49" s="286">
        <v>1757748</v>
      </c>
      <c r="D49" s="286">
        <v>1554971</v>
      </c>
      <c r="E49" s="287">
        <v>1692689</v>
      </c>
      <c r="F49" s="288">
        <v>1625481</v>
      </c>
      <c r="G49" s="156">
        <v>1627412</v>
      </c>
    </row>
    <row r="50" spans="1:7" ht="15" customHeight="1">
      <c r="A50" s="1774"/>
      <c r="B50" s="142" t="s">
        <v>400</v>
      </c>
      <c r="C50" s="160">
        <v>94.707933923394123</v>
      </c>
      <c r="D50" s="160">
        <v>88.463818476823747</v>
      </c>
      <c r="E50" s="161">
        <v>108.85662819435218</v>
      </c>
      <c r="F50" s="162">
        <v>96.029512804773944</v>
      </c>
      <c r="G50" s="307">
        <f>G49/F49*100</f>
        <v>100.11879560573146</v>
      </c>
    </row>
    <row r="51" spans="1:7" ht="15" customHeight="1">
      <c r="A51" s="1774"/>
      <c r="B51" s="142" t="s">
        <v>402</v>
      </c>
      <c r="C51" s="286">
        <v>4678400</v>
      </c>
      <c r="D51" s="286">
        <v>4239581</v>
      </c>
      <c r="E51" s="287">
        <v>4409158</v>
      </c>
      <c r="F51" s="288">
        <v>4551681</v>
      </c>
      <c r="G51" s="156">
        <f>G47+G49</f>
        <v>4598259</v>
      </c>
    </row>
    <row r="52" spans="1:7" ht="15" customHeight="1" thickBot="1">
      <c r="A52" s="1775"/>
      <c r="B52" s="163" t="s">
        <v>400</v>
      </c>
      <c r="C52" s="164">
        <v>92.421894569818591</v>
      </c>
      <c r="D52" s="164">
        <v>90.62031891244871</v>
      </c>
      <c r="E52" s="165">
        <v>103.99985281564381</v>
      </c>
      <c r="F52" s="166">
        <v>103.23243122609804</v>
      </c>
      <c r="G52" s="310">
        <f>G51/F51*100</f>
        <v>101.02331424368272</v>
      </c>
    </row>
  </sheetData>
  <mergeCells count="13">
    <mergeCell ref="A47:A52"/>
    <mergeCell ref="A11:A16"/>
    <mergeCell ref="A17:A22"/>
    <mergeCell ref="A23:A28"/>
    <mergeCell ref="A29:A34"/>
    <mergeCell ref="A35:A40"/>
    <mergeCell ref="A41:A46"/>
    <mergeCell ref="C3:C4"/>
    <mergeCell ref="D3:D4"/>
    <mergeCell ref="E3:E4"/>
    <mergeCell ref="F3:F4"/>
    <mergeCell ref="G3:G4"/>
    <mergeCell ref="A5:A10"/>
  </mergeCells>
  <phoneticPr fontId="7"/>
  <pageMargins left="0.78740157480314965" right="0.78740157480314965" top="0.98425196850393704" bottom="0.78740157480314965" header="0.51181102362204722" footer="0.51181102362204722"/>
  <pageSetup paperSize="9" scale="9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A885-48E7-422A-AB50-D6D13DF01263}">
  <sheetPr>
    <tabColor rgb="FF99FFCC"/>
  </sheetPr>
  <dimension ref="A1:BA48"/>
  <sheetViews>
    <sheetView zoomScaleNormal="100" zoomScaleSheetLayoutView="80" workbookViewId="0"/>
  </sheetViews>
  <sheetFormatPr defaultRowHeight="14.25"/>
  <cols>
    <col min="1" max="1" width="1.875" style="1801" customWidth="1"/>
    <col min="2" max="20" width="4.5" style="1800" customWidth="1"/>
    <col min="21" max="53" width="2.625" style="1800" customWidth="1"/>
    <col min="54" max="256" width="9" style="1801"/>
    <col min="257" max="257" width="1.875" style="1801" customWidth="1"/>
    <col min="258" max="276" width="4.5" style="1801" customWidth="1"/>
    <col min="277" max="309" width="2.625" style="1801" customWidth="1"/>
    <col min="310" max="512" width="9" style="1801"/>
    <col min="513" max="513" width="1.875" style="1801" customWidth="1"/>
    <col min="514" max="532" width="4.5" style="1801" customWidth="1"/>
    <col min="533" max="565" width="2.625" style="1801" customWidth="1"/>
    <col min="566" max="768" width="9" style="1801"/>
    <col min="769" max="769" width="1.875" style="1801" customWidth="1"/>
    <col min="770" max="788" width="4.5" style="1801" customWidth="1"/>
    <col min="789" max="821" width="2.625" style="1801" customWidth="1"/>
    <col min="822" max="1024" width="9" style="1801"/>
    <col min="1025" max="1025" width="1.875" style="1801" customWidth="1"/>
    <col min="1026" max="1044" width="4.5" style="1801" customWidth="1"/>
    <col min="1045" max="1077" width="2.625" style="1801" customWidth="1"/>
    <col min="1078" max="1280" width="9" style="1801"/>
    <col min="1281" max="1281" width="1.875" style="1801" customWidth="1"/>
    <col min="1282" max="1300" width="4.5" style="1801" customWidth="1"/>
    <col min="1301" max="1333" width="2.625" style="1801" customWidth="1"/>
    <col min="1334" max="1536" width="9" style="1801"/>
    <col min="1537" max="1537" width="1.875" style="1801" customWidth="1"/>
    <col min="1538" max="1556" width="4.5" style="1801" customWidth="1"/>
    <col min="1557" max="1589" width="2.625" style="1801" customWidth="1"/>
    <col min="1590" max="1792" width="9" style="1801"/>
    <col min="1793" max="1793" width="1.875" style="1801" customWidth="1"/>
    <col min="1794" max="1812" width="4.5" style="1801" customWidth="1"/>
    <col min="1813" max="1845" width="2.625" style="1801" customWidth="1"/>
    <col min="1846" max="2048" width="9" style="1801"/>
    <col min="2049" max="2049" width="1.875" style="1801" customWidth="1"/>
    <col min="2050" max="2068" width="4.5" style="1801" customWidth="1"/>
    <col min="2069" max="2101" width="2.625" style="1801" customWidth="1"/>
    <col min="2102" max="2304" width="9" style="1801"/>
    <col min="2305" max="2305" width="1.875" style="1801" customWidth="1"/>
    <col min="2306" max="2324" width="4.5" style="1801" customWidth="1"/>
    <col min="2325" max="2357" width="2.625" style="1801" customWidth="1"/>
    <col min="2358" max="2560" width="9" style="1801"/>
    <col min="2561" max="2561" width="1.875" style="1801" customWidth="1"/>
    <col min="2562" max="2580" width="4.5" style="1801" customWidth="1"/>
    <col min="2581" max="2613" width="2.625" style="1801" customWidth="1"/>
    <col min="2614" max="2816" width="9" style="1801"/>
    <col min="2817" max="2817" width="1.875" style="1801" customWidth="1"/>
    <col min="2818" max="2836" width="4.5" style="1801" customWidth="1"/>
    <col min="2837" max="2869" width="2.625" style="1801" customWidth="1"/>
    <col min="2870" max="3072" width="9" style="1801"/>
    <col min="3073" max="3073" width="1.875" style="1801" customWidth="1"/>
    <col min="3074" max="3092" width="4.5" style="1801" customWidth="1"/>
    <col min="3093" max="3125" width="2.625" style="1801" customWidth="1"/>
    <col min="3126" max="3328" width="9" style="1801"/>
    <col min="3329" max="3329" width="1.875" style="1801" customWidth="1"/>
    <col min="3330" max="3348" width="4.5" style="1801" customWidth="1"/>
    <col min="3349" max="3381" width="2.625" style="1801" customWidth="1"/>
    <col min="3382" max="3584" width="9" style="1801"/>
    <col min="3585" max="3585" width="1.875" style="1801" customWidth="1"/>
    <col min="3586" max="3604" width="4.5" style="1801" customWidth="1"/>
    <col min="3605" max="3637" width="2.625" style="1801" customWidth="1"/>
    <col min="3638" max="3840" width="9" style="1801"/>
    <col min="3841" max="3841" width="1.875" style="1801" customWidth="1"/>
    <col min="3842" max="3860" width="4.5" style="1801" customWidth="1"/>
    <col min="3861" max="3893" width="2.625" style="1801" customWidth="1"/>
    <col min="3894" max="4096" width="9" style="1801"/>
    <col min="4097" max="4097" width="1.875" style="1801" customWidth="1"/>
    <col min="4098" max="4116" width="4.5" style="1801" customWidth="1"/>
    <col min="4117" max="4149" width="2.625" style="1801" customWidth="1"/>
    <col min="4150" max="4352" width="9" style="1801"/>
    <col min="4353" max="4353" width="1.875" style="1801" customWidth="1"/>
    <col min="4354" max="4372" width="4.5" style="1801" customWidth="1"/>
    <col min="4373" max="4405" width="2.625" style="1801" customWidth="1"/>
    <col min="4406" max="4608" width="9" style="1801"/>
    <col min="4609" max="4609" width="1.875" style="1801" customWidth="1"/>
    <col min="4610" max="4628" width="4.5" style="1801" customWidth="1"/>
    <col min="4629" max="4661" width="2.625" style="1801" customWidth="1"/>
    <col min="4662" max="4864" width="9" style="1801"/>
    <col min="4865" max="4865" width="1.875" style="1801" customWidth="1"/>
    <col min="4866" max="4884" width="4.5" style="1801" customWidth="1"/>
    <col min="4885" max="4917" width="2.625" style="1801" customWidth="1"/>
    <col min="4918" max="5120" width="9" style="1801"/>
    <col min="5121" max="5121" width="1.875" style="1801" customWidth="1"/>
    <col min="5122" max="5140" width="4.5" style="1801" customWidth="1"/>
    <col min="5141" max="5173" width="2.625" style="1801" customWidth="1"/>
    <col min="5174" max="5376" width="9" style="1801"/>
    <col min="5377" max="5377" width="1.875" style="1801" customWidth="1"/>
    <col min="5378" max="5396" width="4.5" style="1801" customWidth="1"/>
    <col min="5397" max="5429" width="2.625" style="1801" customWidth="1"/>
    <col min="5430" max="5632" width="9" style="1801"/>
    <col min="5633" max="5633" width="1.875" style="1801" customWidth="1"/>
    <col min="5634" max="5652" width="4.5" style="1801" customWidth="1"/>
    <col min="5653" max="5685" width="2.625" style="1801" customWidth="1"/>
    <col min="5686" max="5888" width="9" style="1801"/>
    <col min="5889" max="5889" width="1.875" style="1801" customWidth="1"/>
    <col min="5890" max="5908" width="4.5" style="1801" customWidth="1"/>
    <col min="5909" max="5941" width="2.625" style="1801" customWidth="1"/>
    <col min="5942" max="6144" width="9" style="1801"/>
    <col min="6145" max="6145" width="1.875" style="1801" customWidth="1"/>
    <col min="6146" max="6164" width="4.5" style="1801" customWidth="1"/>
    <col min="6165" max="6197" width="2.625" style="1801" customWidth="1"/>
    <col min="6198" max="6400" width="9" style="1801"/>
    <col min="6401" max="6401" width="1.875" style="1801" customWidth="1"/>
    <col min="6402" max="6420" width="4.5" style="1801" customWidth="1"/>
    <col min="6421" max="6453" width="2.625" style="1801" customWidth="1"/>
    <col min="6454" max="6656" width="9" style="1801"/>
    <col min="6657" max="6657" width="1.875" style="1801" customWidth="1"/>
    <col min="6658" max="6676" width="4.5" style="1801" customWidth="1"/>
    <col min="6677" max="6709" width="2.625" style="1801" customWidth="1"/>
    <col min="6710" max="6912" width="9" style="1801"/>
    <col min="6913" max="6913" width="1.875" style="1801" customWidth="1"/>
    <col min="6914" max="6932" width="4.5" style="1801" customWidth="1"/>
    <col min="6933" max="6965" width="2.625" style="1801" customWidth="1"/>
    <col min="6966" max="7168" width="9" style="1801"/>
    <col min="7169" max="7169" width="1.875" style="1801" customWidth="1"/>
    <col min="7170" max="7188" width="4.5" style="1801" customWidth="1"/>
    <col min="7189" max="7221" width="2.625" style="1801" customWidth="1"/>
    <col min="7222" max="7424" width="9" style="1801"/>
    <col min="7425" max="7425" width="1.875" style="1801" customWidth="1"/>
    <col min="7426" max="7444" width="4.5" style="1801" customWidth="1"/>
    <col min="7445" max="7477" width="2.625" style="1801" customWidth="1"/>
    <col min="7478" max="7680" width="9" style="1801"/>
    <col min="7681" max="7681" width="1.875" style="1801" customWidth="1"/>
    <col min="7682" max="7700" width="4.5" style="1801" customWidth="1"/>
    <col min="7701" max="7733" width="2.625" style="1801" customWidth="1"/>
    <col min="7734" max="7936" width="9" style="1801"/>
    <col min="7937" max="7937" width="1.875" style="1801" customWidth="1"/>
    <col min="7938" max="7956" width="4.5" style="1801" customWidth="1"/>
    <col min="7957" max="7989" width="2.625" style="1801" customWidth="1"/>
    <col min="7990" max="8192" width="9" style="1801"/>
    <col min="8193" max="8193" width="1.875" style="1801" customWidth="1"/>
    <col min="8194" max="8212" width="4.5" style="1801" customWidth="1"/>
    <col min="8213" max="8245" width="2.625" style="1801" customWidth="1"/>
    <col min="8246" max="8448" width="9" style="1801"/>
    <col min="8449" max="8449" width="1.875" style="1801" customWidth="1"/>
    <col min="8450" max="8468" width="4.5" style="1801" customWidth="1"/>
    <col min="8469" max="8501" width="2.625" style="1801" customWidth="1"/>
    <col min="8502" max="8704" width="9" style="1801"/>
    <col min="8705" max="8705" width="1.875" style="1801" customWidth="1"/>
    <col min="8706" max="8724" width="4.5" style="1801" customWidth="1"/>
    <col min="8725" max="8757" width="2.625" style="1801" customWidth="1"/>
    <col min="8758" max="8960" width="9" style="1801"/>
    <col min="8961" max="8961" width="1.875" style="1801" customWidth="1"/>
    <col min="8962" max="8980" width="4.5" style="1801" customWidth="1"/>
    <col min="8981" max="9013" width="2.625" style="1801" customWidth="1"/>
    <col min="9014" max="9216" width="9" style="1801"/>
    <col min="9217" max="9217" width="1.875" style="1801" customWidth="1"/>
    <col min="9218" max="9236" width="4.5" style="1801" customWidth="1"/>
    <col min="9237" max="9269" width="2.625" style="1801" customWidth="1"/>
    <col min="9270" max="9472" width="9" style="1801"/>
    <col min="9473" max="9473" width="1.875" style="1801" customWidth="1"/>
    <col min="9474" max="9492" width="4.5" style="1801" customWidth="1"/>
    <col min="9493" max="9525" width="2.625" style="1801" customWidth="1"/>
    <col min="9526" max="9728" width="9" style="1801"/>
    <col min="9729" max="9729" width="1.875" style="1801" customWidth="1"/>
    <col min="9730" max="9748" width="4.5" style="1801" customWidth="1"/>
    <col min="9749" max="9781" width="2.625" style="1801" customWidth="1"/>
    <col min="9782" max="9984" width="9" style="1801"/>
    <col min="9985" max="9985" width="1.875" style="1801" customWidth="1"/>
    <col min="9986" max="10004" width="4.5" style="1801" customWidth="1"/>
    <col min="10005" max="10037" width="2.625" style="1801" customWidth="1"/>
    <col min="10038" max="10240" width="9" style="1801"/>
    <col min="10241" max="10241" width="1.875" style="1801" customWidth="1"/>
    <col min="10242" max="10260" width="4.5" style="1801" customWidth="1"/>
    <col min="10261" max="10293" width="2.625" style="1801" customWidth="1"/>
    <col min="10294" max="10496" width="9" style="1801"/>
    <col min="10497" max="10497" width="1.875" style="1801" customWidth="1"/>
    <col min="10498" max="10516" width="4.5" style="1801" customWidth="1"/>
    <col min="10517" max="10549" width="2.625" style="1801" customWidth="1"/>
    <col min="10550" max="10752" width="9" style="1801"/>
    <col min="10753" max="10753" width="1.875" style="1801" customWidth="1"/>
    <col min="10754" max="10772" width="4.5" style="1801" customWidth="1"/>
    <col min="10773" max="10805" width="2.625" style="1801" customWidth="1"/>
    <col min="10806" max="11008" width="9" style="1801"/>
    <col min="11009" max="11009" width="1.875" style="1801" customWidth="1"/>
    <col min="11010" max="11028" width="4.5" style="1801" customWidth="1"/>
    <col min="11029" max="11061" width="2.625" style="1801" customWidth="1"/>
    <col min="11062" max="11264" width="9" style="1801"/>
    <col min="11265" max="11265" width="1.875" style="1801" customWidth="1"/>
    <col min="11266" max="11284" width="4.5" style="1801" customWidth="1"/>
    <col min="11285" max="11317" width="2.625" style="1801" customWidth="1"/>
    <col min="11318" max="11520" width="9" style="1801"/>
    <col min="11521" max="11521" width="1.875" style="1801" customWidth="1"/>
    <col min="11522" max="11540" width="4.5" style="1801" customWidth="1"/>
    <col min="11541" max="11573" width="2.625" style="1801" customWidth="1"/>
    <col min="11574" max="11776" width="9" style="1801"/>
    <col min="11777" max="11777" width="1.875" style="1801" customWidth="1"/>
    <col min="11778" max="11796" width="4.5" style="1801" customWidth="1"/>
    <col min="11797" max="11829" width="2.625" style="1801" customWidth="1"/>
    <col min="11830" max="12032" width="9" style="1801"/>
    <col min="12033" max="12033" width="1.875" style="1801" customWidth="1"/>
    <col min="12034" max="12052" width="4.5" style="1801" customWidth="1"/>
    <col min="12053" max="12085" width="2.625" style="1801" customWidth="1"/>
    <col min="12086" max="12288" width="9" style="1801"/>
    <col min="12289" max="12289" width="1.875" style="1801" customWidth="1"/>
    <col min="12290" max="12308" width="4.5" style="1801" customWidth="1"/>
    <col min="12309" max="12341" width="2.625" style="1801" customWidth="1"/>
    <col min="12342" max="12544" width="9" style="1801"/>
    <col min="12545" max="12545" width="1.875" style="1801" customWidth="1"/>
    <col min="12546" max="12564" width="4.5" style="1801" customWidth="1"/>
    <col min="12565" max="12597" width="2.625" style="1801" customWidth="1"/>
    <col min="12598" max="12800" width="9" style="1801"/>
    <col min="12801" max="12801" width="1.875" style="1801" customWidth="1"/>
    <col min="12802" max="12820" width="4.5" style="1801" customWidth="1"/>
    <col min="12821" max="12853" width="2.625" style="1801" customWidth="1"/>
    <col min="12854" max="13056" width="9" style="1801"/>
    <col min="13057" max="13057" width="1.875" style="1801" customWidth="1"/>
    <col min="13058" max="13076" width="4.5" style="1801" customWidth="1"/>
    <col min="13077" max="13109" width="2.625" style="1801" customWidth="1"/>
    <col min="13110" max="13312" width="9" style="1801"/>
    <col min="13313" max="13313" width="1.875" style="1801" customWidth="1"/>
    <col min="13314" max="13332" width="4.5" style="1801" customWidth="1"/>
    <col min="13333" max="13365" width="2.625" style="1801" customWidth="1"/>
    <col min="13366" max="13568" width="9" style="1801"/>
    <col min="13569" max="13569" width="1.875" style="1801" customWidth="1"/>
    <col min="13570" max="13588" width="4.5" style="1801" customWidth="1"/>
    <col min="13589" max="13621" width="2.625" style="1801" customWidth="1"/>
    <col min="13622" max="13824" width="9" style="1801"/>
    <col min="13825" max="13825" width="1.875" style="1801" customWidth="1"/>
    <col min="13826" max="13844" width="4.5" style="1801" customWidth="1"/>
    <col min="13845" max="13877" width="2.625" style="1801" customWidth="1"/>
    <col min="13878" max="14080" width="9" style="1801"/>
    <col min="14081" max="14081" width="1.875" style="1801" customWidth="1"/>
    <col min="14082" max="14100" width="4.5" style="1801" customWidth="1"/>
    <col min="14101" max="14133" width="2.625" style="1801" customWidth="1"/>
    <col min="14134" max="14336" width="9" style="1801"/>
    <col min="14337" max="14337" width="1.875" style="1801" customWidth="1"/>
    <col min="14338" max="14356" width="4.5" style="1801" customWidth="1"/>
    <col min="14357" max="14389" width="2.625" style="1801" customWidth="1"/>
    <col min="14390" max="14592" width="9" style="1801"/>
    <col min="14593" max="14593" width="1.875" style="1801" customWidth="1"/>
    <col min="14594" max="14612" width="4.5" style="1801" customWidth="1"/>
    <col min="14613" max="14645" width="2.625" style="1801" customWidth="1"/>
    <col min="14646" max="14848" width="9" style="1801"/>
    <col min="14849" max="14849" width="1.875" style="1801" customWidth="1"/>
    <col min="14850" max="14868" width="4.5" style="1801" customWidth="1"/>
    <col min="14869" max="14901" width="2.625" style="1801" customWidth="1"/>
    <col min="14902" max="15104" width="9" style="1801"/>
    <col min="15105" max="15105" width="1.875" style="1801" customWidth="1"/>
    <col min="15106" max="15124" width="4.5" style="1801" customWidth="1"/>
    <col min="15125" max="15157" width="2.625" style="1801" customWidth="1"/>
    <col min="15158" max="15360" width="9" style="1801"/>
    <col min="15361" max="15361" width="1.875" style="1801" customWidth="1"/>
    <col min="15362" max="15380" width="4.5" style="1801" customWidth="1"/>
    <col min="15381" max="15413" width="2.625" style="1801" customWidth="1"/>
    <col min="15414" max="15616" width="9" style="1801"/>
    <col min="15617" max="15617" width="1.875" style="1801" customWidth="1"/>
    <col min="15618" max="15636" width="4.5" style="1801" customWidth="1"/>
    <col min="15637" max="15669" width="2.625" style="1801" customWidth="1"/>
    <col min="15670" max="15872" width="9" style="1801"/>
    <col min="15873" max="15873" width="1.875" style="1801" customWidth="1"/>
    <col min="15874" max="15892" width="4.5" style="1801" customWidth="1"/>
    <col min="15893" max="15925" width="2.625" style="1801" customWidth="1"/>
    <col min="15926" max="16128" width="9" style="1801"/>
    <col min="16129" max="16129" width="1.875" style="1801" customWidth="1"/>
    <col min="16130" max="16148" width="4.5" style="1801" customWidth="1"/>
    <col min="16149" max="16181" width="2.625" style="1801" customWidth="1"/>
    <col min="16182" max="16384" width="9" style="1801"/>
  </cols>
  <sheetData>
    <row r="1" spans="1:53" ht="16.5" customHeight="1">
      <c r="A1" s="1799" t="s">
        <v>967</v>
      </c>
    </row>
    <row r="2" spans="1:53" ht="14.25" customHeight="1"/>
    <row r="3" spans="1:53" ht="16.5" customHeight="1">
      <c r="A3" s="1800" t="s">
        <v>408</v>
      </c>
    </row>
    <row r="4" spans="1:53" ht="12.75" customHeight="1"/>
    <row r="5" spans="1:53" ht="16.5" customHeight="1" thickBot="1">
      <c r="B5" s="1802" t="s">
        <v>409</v>
      </c>
    </row>
    <row r="6" spans="1:53" ht="18" customHeight="1">
      <c r="B6" s="1803" t="s">
        <v>410</v>
      </c>
      <c r="C6" s="1804"/>
      <c r="D6" s="1805"/>
      <c r="E6" s="1806" t="s">
        <v>962</v>
      </c>
      <c r="F6" s="1807"/>
      <c r="G6" s="1808"/>
      <c r="H6" s="1807" t="s">
        <v>411</v>
      </c>
      <c r="I6" s="1807"/>
      <c r="J6" s="1808"/>
      <c r="K6" s="1809" t="s">
        <v>963</v>
      </c>
      <c r="L6" s="1809"/>
      <c r="M6" s="1809"/>
      <c r="N6" s="1809"/>
      <c r="O6" s="1807" t="s">
        <v>412</v>
      </c>
      <c r="P6" s="1810"/>
      <c r="Q6" s="1811"/>
      <c r="R6" s="1807" t="s">
        <v>413</v>
      </c>
      <c r="S6" s="1810"/>
      <c r="T6" s="1812"/>
    </row>
    <row r="7" spans="1:53" ht="18.75" customHeight="1" thickBot="1">
      <c r="B7" s="1813"/>
      <c r="C7" s="1814"/>
      <c r="D7" s="1815"/>
      <c r="E7" s="1816"/>
      <c r="F7" s="1817"/>
      <c r="G7" s="1818"/>
      <c r="H7" s="1817"/>
      <c r="I7" s="1817"/>
      <c r="J7" s="1818"/>
      <c r="K7" s="1819" t="s">
        <v>414</v>
      </c>
      <c r="L7" s="1820"/>
      <c r="M7" s="1821" t="s">
        <v>415</v>
      </c>
      <c r="N7" s="1822"/>
      <c r="O7" s="1823"/>
      <c r="P7" s="1823"/>
      <c r="Q7" s="1824"/>
      <c r="R7" s="1823"/>
      <c r="S7" s="1823"/>
      <c r="T7" s="1825"/>
    </row>
    <row r="8" spans="1:53" ht="16.5" customHeight="1">
      <c r="B8" s="1826" t="s">
        <v>134</v>
      </c>
      <c r="C8" s="1827"/>
      <c r="D8" s="1828"/>
      <c r="E8" s="1829">
        <v>1298</v>
      </c>
      <c r="F8" s="1830"/>
      <c r="G8" s="1831"/>
      <c r="H8" s="1832">
        <v>91</v>
      </c>
      <c r="I8" s="1830"/>
      <c r="J8" s="1831"/>
      <c r="K8" s="1832">
        <v>20</v>
      </c>
      <c r="L8" s="1833"/>
      <c r="M8" s="1834">
        <v>4</v>
      </c>
      <c r="N8" s="1831"/>
      <c r="O8" s="1835">
        <f>K8-M8</f>
        <v>16</v>
      </c>
      <c r="P8" s="1835"/>
      <c r="Q8" s="1836"/>
      <c r="R8" s="1832">
        <v>2460</v>
      </c>
      <c r="S8" s="1830"/>
      <c r="T8" s="1837"/>
      <c r="U8" s="1801"/>
      <c r="V8" s="1801"/>
      <c r="W8" s="1801"/>
      <c r="X8" s="1801"/>
      <c r="Y8" s="1801"/>
      <c r="Z8" s="1801"/>
      <c r="AA8" s="1801"/>
      <c r="AB8" s="1801"/>
      <c r="AC8" s="1801"/>
      <c r="AD8" s="1801"/>
      <c r="AE8" s="1801"/>
      <c r="AF8" s="1801"/>
      <c r="AG8" s="1801"/>
      <c r="AH8" s="1801"/>
      <c r="AI8" s="1801"/>
      <c r="AJ8" s="1801"/>
      <c r="AK8" s="1801"/>
      <c r="AL8" s="1801"/>
      <c r="AM8" s="1801"/>
      <c r="AN8" s="1801"/>
      <c r="AO8" s="1801"/>
      <c r="AP8" s="1801"/>
      <c r="AQ8" s="1801"/>
      <c r="AR8" s="1801"/>
      <c r="AS8" s="1801"/>
      <c r="AT8" s="1801"/>
      <c r="AU8" s="1801"/>
      <c r="AV8" s="1801"/>
      <c r="AW8" s="1801"/>
      <c r="AX8" s="1801"/>
      <c r="AY8" s="1801"/>
      <c r="AZ8" s="1801"/>
      <c r="BA8" s="1801"/>
    </row>
    <row r="9" spans="1:53" ht="16.5" customHeight="1">
      <c r="B9" s="1838" t="s">
        <v>135</v>
      </c>
      <c r="C9" s="1839"/>
      <c r="D9" s="1840"/>
      <c r="E9" s="1841">
        <v>1208</v>
      </c>
      <c r="F9" s="1842"/>
      <c r="G9" s="1843"/>
      <c r="H9" s="1844">
        <v>80</v>
      </c>
      <c r="I9" s="1842"/>
      <c r="J9" s="1843"/>
      <c r="K9" s="1844">
        <v>20</v>
      </c>
      <c r="L9" s="1845"/>
      <c r="M9" s="1846">
        <v>16</v>
      </c>
      <c r="N9" s="1843"/>
      <c r="O9" s="1847">
        <f t="shared" ref="O9:O13" si="0">K9-M9</f>
        <v>4</v>
      </c>
      <c r="P9" s="1848"/>
      <c r="Q9" s="1848"/>
      <c r="R9" s="1844">
        <v>3137</v>
      </c>
      <c r="S9" s="1842"/>
      <c r="T9" s="1849"/>
      <c r="U9" s="1801"/>
      <c r="V9" s="1801"/>
      <c r="W9" s="1801"/>
      <c r="X9" s="1801"/>
      <c r="Y9" s="1801"/>
      <c r="Z9" s="1801"/>
      <c r="AA9" s="1801"/>
      <c r="AB9" s="1801"/>
      <c r="AC9" s="1801"/>
      <c r="AD9" s="1801"/>
      <c r="AE9" s="1801"/>
      <c r="AF9" s="1801"/>
      <c r="AG9" s="1801"/>
      <c r="AH9" s="1801"/>
      <c r="AI9" s="1801"/>
      <c r="AJ9" s="1801"/>
      <c r="AK9" s="1801"/>
      <c r="AL9" s="1801"/>
      <c r="AM9" s="1801"/>
      <c r="AN9" s="1801"/>
      <c r="AO9" s="1801"/>
      <c r="AP9" s="1801"/>
      <c r="AQ9" s="1801"/>
      <c r="AR9" s="1801"/>
      <c r="AS9" s="1801"/>
      <c r="AT9" s="1801"/>
      <c r="AU9" s="1801"/>
      <c r="AV9" s="1801"/>
      <c r="AW9" s="1801"/>
      <c r="AX9" s="1801"/>
      <c r="AY9" s="1801"/>
      <c r="AZ9" s="1801"/>
      <c r="BA9" s="1801"/>
    </row>
    <row r="10" spans="1:53" ht="16.5" customHeight="1">
      <c r="B10" s="1838" t="s">
        <v>136</v>
      </c>
      <c r="C10" s="1839"/>
      <c r="D10" s="1840"/>
      <c r="E10" s="1841">
        <v>1988</v>
      </c>
      <c r="F10" s="1842"/>
      <c r="G10" s="1843"/>
      <c r="H10" s="1844">
        <v>267</v>
      </c>
      <c r="I10" s="1842"/>
      <c r="J10" s="1843"/>
      <c r="K10" s="1844">
        <v>43</v>
      </c>
      <c r="L10" s="1845"/>
      <c r="M10" s="1846">
        <v>26</v>
      </c>
      <c r="N10" s="1843"/>
      <c r="O10" s="1847">
        <f t="shared" si="0"/>
        <v>17</v>
      </c>
      <c r="P10" s="1848"/>
      <c r="Q10" s="1848"/>
      <c r="R10" s="1844">
        <v>4474</v>
      </c>
      <c r="S10" s="1842"/>
      <c r="T10" s="1849"/>
      <c r="U10" s="1801"/>
      <c r="V10" s="1801"/>
      <c r="W10" s="1801"/>
      <c r="X10" s="1801"/>
      <c r="Y10" s="1801"/>
      <c r="Z10" s="1801"/>
      <c r="AA10" s="1801"/>
      <c r="AB10" s="1801"/>
      <c r="AC10" s="1801"/>
      <c r="AD10" s="1801"/>
      <c r="AE10" s="1801"/>
      <c r="AF10" s="1801"/>
      <c r="AG10" s="1801"/>
      <c r="AH10" s="1801"/>
      <c r="AI10" s="1801"/>
      <c r="AJ10" s="1801"/>
      <c r="AK10" s="1801"/>
      <c r="AL10" s="1801"/>
      <c r="AM10" s="1801"/>
      <c r="AN10" s="1801"/>
      <c r="AO10" s="1801"/>
      <c r="AP10" s="1801"/>
      <c r="AQ10" s="1801"/>
      <c r="AR10" s="1801"/>
      <c r="AS10" s="1801"/>
      <c r="AT10" s="1801"/>
      <c r="AU10" s="1801"/>
      <c r="AV10" s="1801"/>
      <c r="AW10" s="1801"/>
      <c r="AX10" s="1801"/>
      <c r="AY10" s="1801"/>
      <c r="AZ10" s="1801"/>
      <c r="BA10" s="1801"/>
    </row>
    <row r="11" spans="1:53" ht="16.5" customHeight="1">
      <c r="B11" s="1838" t="s">
        <v>137</v>
      </c>
      <c r="C11" s="1839"/>
      <c r="D11" s="1840"/>
      <c r="E11" s="1841">
        <v>1034</v>
      </c>
      <c r="F11" s="1842"/>
      <c r="G11" s="1843"/>
      <c r="H11" s="1844">
        <v>123</v>
      </c>
      <c r="I11" s="1842"/>
      <c r="J11" s="1843"/>
      <c r="K11" s="1844">
        <v>8</v>
      </c>
      <c r="L11" s="1845"/>
      <c r="M11" s="1846">
        <v>20</v>
      </c>
      <c r="N11" s="1843"/>
      <c r="O11" s="1847">
        <f t="shared" si="0"/>
        <v>-12</v>
      </c>
      <c r="P11" s="1848"/>
      <c r="Q11" s="1848"/>
      <c r="R11" s="1844">
        <v>2593</v>
      </c>
      <c r="S11" s="1842"/>
      <c r="T11" s="1849"/>
      <c r="U11" s="1801"/>
      <c r="V11" s="1801"/>
      <c r="W11" s="1801"/>
      <c r="X11" s="1801"/>
      <c r="Y11" s="1801"/>
      <c r="Z11" s="1801"/>
      <c r="AA11" s="1801"/>
      <c r="AB11" s="1801"/>
      <c r="AC11" s="1801"/>
      <c r="AD11" s="1801"/>
      <c r="AE11" s="1801"/>
      <c r="AF11" s="1801"/>
      <c r="AG11" s="1801"/>
      <c r="AH11" s="1801"/>
      <c r="AI11" s="1801"/>
      <c r="AJ11" s="1801"/>
      <c r="AK11" s="1801"/>
      <c r="AL11" s="1801"/>
      <c r="AM11" s="1801"/>
      <c r="AN11" s="1801"/>
      <c r="AO11" s="1801"/>
      <c r="AP11" s="1801"/>
      <c r="AQ11" s="1801"/>
      <c r="AR11" s="1801"/>
      <c r="AS11" s="1801"/>
      <c r="AT11" s="1801"/>
      <c r="AU11" s="1801"/>
      <c r="AV11" s="1801"/>
      <c r="AW11" s="1801"/>
      <c r="AX11" s="1801"/>
      <c r="AY11" s="1801"/>
      <c r="AZ11" s="1801"/>
      <c r="BA11" s="1801"/>
    </row>
    <row r="12" spans="1:53" ht="16.5" customHeight="1">
      <c r="B12" s="1838" t="s">
        <v>416</v>
      </c>
      <c r="C12" s="1839"/>
      <c r="D12" s="1840"/>
      <c r="E12" s="1841">
        <v>1279</v>
      </c>
      <c r="F12" s="1842"/>
      <c r="G12" s="1843"/>
      <c r="H12" s="1844">
        <v>149</v>
      </c>
      <c r="I12" s="1842"/>
      <c r="J12" s="1843"/>
      <c r="K12" s="1844">
        <v>24</v>
      </c>
      <c r="L12" s="1845"/>
      <c r="M12" s="1846">
        <v>21</v>
      </c>
      <c r="N12" s="1843"/>
      <c r="O12" s="1847">
        <f t="shared" si="0"/>
        <v>3</v>
      </c>
      <c r="P12" s="1848"/>
      <c r="Q12" s="1848"/>
      <c r="R12" s="1844">
        <v>2896</v>
      </c>
      <c r="S12" s="1842"/>
      <c r="T12" s="1849"/>
      <c r="U12" s="1801"/>
      <c r="V12" s="1801"/>
      <c r="W12" s="1801"/>
      <c r="X12" s="1801"/>
      <c r="Y12" s="1801"/>
      <c r="Z12" s="1801"/>
      <c r="AA12" s="1801"/>
      <c r="AB12" s="1801"/>
      <c r="AC12" s="1801"/>
      <c r="AD12" s="1801"/>
      <c r="AE12" s="1801"/>
      <c r="AF12" s="1801"/>
      <c r="AG12" s="1801"/>
      <c r="AH12" s="1801"/>
      <c r="AI12" s="1801"/>
      <c r="AJ12" s="1801"/>
      <c r="AK12" s="1801"/>
      <c r="AL12" s="1801"/>
      <c r="AM12" s="1801"/>
      <c r="AN12" s="1801"/>
      <c r="AO12" s="1801"/>
      <c r="AP12" s="1801"/>
      <c r="AQ12" s="1801"/>
      <c r="AR12" s="1801"/>
      <c r="AS12" s="1801"/>
      <c r="AT12" s="1801"/>
      <c r="AU12" s="1801"/>
      <c r="AV12" s="1801"/>
      <c r="AW12" s="1801"/>
      <c r="AX12" s="1801"/>
      <c r="AY12" s="1801"/>
      <c r="AZ12" s="1801"/>
      <c r="BA12" s="1801"/>
    </row>
    <row r="13" spans="1:53" ht="16.5" customHeight="1" thickBot="1">
      <c r="B13" s="1850" t="s">
        <v>139</v>
      </c>
      <c r="C13" s="1851"/>
      <c r="D13" s="1852"/>
      <c r="E13" s="1853">
        <v>1902</v>
      </c>
      <c r="F13" s="1854"/>
      <c r="G13" s="1855"/>
      <c r="H13" s="1856">
        <v>244</v>
      </c>
      <c r="I13" s="1854"/>
      <c r="J13" s="1855"/>
      <c r="K13" s="1856">
        <v>23</v>
      </c>
      <c r="L13" s="1857"/>
      <c r="M13" s="1858">
        <v>23</v>
      </c>
      <c r="N13" s="1855"/>
      <c r="O13" s="1859">
        <f t="shared" si="0"/>
        <v>0</v>
      </c>
      <c r="P13" s="1860"/>
      <c r="Q13" s="1860"/>
      <c r="R13" s="1856">
        <v>4590</v>
      </c>
      <c r="S13" s="1854"/>
      <c r="T13" s="1861"/>
      <c r="U13" s="1801"/>
      <c r="V13" s="1801"/>
      <c r="W13" s="1801"/>
      <c r="X13" s="1801"/>
      <c r="Y13" s="1801"/>
      <c r="Z13" s="1801"/>
      <c r="AA13" s="1801"/>
      <c r="AB13" s="1801"/>
      <c r="AC13" s="1801"/>
      <c r="AD13" s="1801"/>
      <c r="AE13" s="1801"/>
      <c r="AF13" s="1801"/>
      <c r="AG13" s="1801"/>
      <c r="AH13" s="1801"/>
      <c r="AI13" s="1801"/>
      <c r="AJ13" s="1801"/>
      <c r="AK13" s="1801"/>
      <c r="AL13" s="1801"/>
      <c r="AM13" s="1801"/>
      <c r="AN13" s="1801"/>
      <c r="AO13" s="1801"/>
      <c r="AP13" s="1801"/>
      <c r="AQ13" s="1801"/>
      <c r="AR13" s="1801"/>
      <c r="AS13" s="1801"/>
      <c r="AT13" s="1801"/>
      <c r="AU13" s="1801"/>
      <c r="AV13" s="1801"/>
      <c r="AW13" s="1801"/>
      <c r="AX13" s="1801"/>
      <c r="AY13" s="1801"/>
      <c r="AZ13" s="1801"/>
      <c r="BA13" s="1801"/>
    </row>
    <row r="14" spans="1:53" ht="18.75" customHeight="1" thickBot="1">
      <c r="B14" s="1862" t="s">
        <v>25</v>
      </c>
      <c r="C14" s="1863"/>
      <c r="D14" s="1864"/>
      <c r="E14" s="1865">
        <f>SUM(E8:G13)</f>
        <v>8709</v>
      </c>
      <c r="F14" s="1866"/>
      <c r="G14" s="1867"/>
      <c r="H14" s="1868">
        <f>SUM(H8:H13)</f>
        <v>954</v>
      </c>
      <c r="I14" s="1868"/>
      <c r="J14" s="1869"/>
      <c r="K14" s="1868">
        <f>SUM(K8:K13)</f>
        <v>138</v>
      </c>
      <c r="L14" s="1869"/>
      <c r="M14" s="1870">
        <f>SUM(M8:M13)</f>
        <v>110</v>
      </c>
      <c r="N14" s="1868"/>
      <c r="O14" s="1871">
        <f>SUM(O8:Q13)</f>
        <v>28</v>
      </c>
      <c r="P14" s="1871"/>
      <c r="Q14" s="1872"/>
      <c r="R14" s="1868">
        <f>SUM(R8:R13)</f>
        <v>20150</v>
      </c>
      <c r="S14" s="1868"/>
      <c r="T14" s="1873"/>
      <c r="U14" s="1801"/>
      <c r="V14" s="1801"/>
      <c r="W14" s="1801"/>
      <c r="X14" s="1801"/>
      <c r="Y14" s="1801"/>
      <c r="Z14" s="1801"/>
      <c r="AA14" s="1801"/>
      <c r="AB14" s="1801"/>
      <c r="AC14" s="1801"/>
      <c r="AD14" s="1801"/>
      <c r="AE14" s="1801"/>
      <c r="AF14" s="1801"/>
      <c r="AG14" s="1801"/>
      <c r="AH14" s="1801"/>
      <c r="AI14" s="1801"/>
      <c r="AJ14" s="1801"/>
      <c r="AK14" s="1801"/>
      <c r="AL14" s="1801"/>
      <c r="AM14" s="1801"/>
      <c r="AN14" s="1801"/>
      <c r="AO14" s="1801"/>
      <c r="AP14" s="1801"/>
      <c r="AQ14" s="1801"/>
      <c r="AR14" s="1801"/>
      <c r="AS14" s="1801"/>
      <c r="AT14" s="1801"/>
      <c r="AU14" s="1801"/>
      <c r="AV14" s="1801"/>
      <c r="AW14" s="1801"/>
      <c r="AX14" s="1801"/>
      <c r="AY14" s="1801"/>
      <c r="AZ14" s="1801"/>
      <c r="BA14" s="1801"/>
    </row>
    <row r="15" spans="1:53" ht="12.75" customHeight="1" thickBot="1"/>
    <row r="16" spans="1:53" ht="18" customHeight="1">
      <c r="B16" s="1803" t="s">
        <v>417</v>
      </c>
      <c r="C16" s="1874"/>
      <c r="D16" s="1874"/>
      <c r="E16" s="1875"/>
      <c r="F16" s="1876" t="s">
        <v>964</v>
      </c>
      <c r="G16" s="1809"/>
      <c r="H16" s="1809"/>
      <c r="I16" s="1809"/>
      <c r="J16" s="1809"/>
      <c r="K16" s="1809"/>
      <c r="L16" s="1809"/>
      <c r="M16" s="1809"/>
      <c r="N16" s="1809"/>
      <c r="O16" s="1809"/>
      <c r="P16" s="1809"/>
      <c r="Q16" s="1809"/>
      <c r="R16" s="1809"/>
      <c r="S16" s="1809"/>
      <c r="T16" s="1877"/>
      <c r="AI16" s="1878"/>
    </row>
    <row r="17" spans="2:53" ht="18" customHeight="1" thickBot="1">
      <c r="B17" s="1879"/>
      <c r="C17" s="1880"/>
      <c r="D17" s="1880"/>
      <c r="E17" s="1881"/>
      <c r="F17" s="1882" t="s">
        <v>331</v>
      </c>
      <c r="G17" s="1883"/>
      <c r="H17" s="1883"/>
      <c r="I17" s="1883" t="s">
        <v>418</v>
      </c>
      <c r="J17" s="1883"/>
      <c r="K17" s="1883"/>
      <c r="L17" s="1884" t="s">
        <v>419</v>
      </c>
      <c r="M17" s="1885"/>
      <c r="N17" s="1886"/>
      <c r="O17" s="1883" t="s">
        <v>420</v>
      </c>
      <c r="P17" s="1883"/>
      <c r="Q17" s="1883"/>
      <c r="R17" s="1883" t="s">
        <v>321</v>
      </c>
      <c r="S17" s="1883"/>
      <c r="T17" s="1887"/>
      <c r="U17" s="1801"/>
      <c r="V17" s="1801"/>
      <c r="W17" s="1801"/>
      <c r="X17" s="1801"/>
      <c r="Y17" s="1801"/>
      <c r="Z17" s="1801"/>
      <c r="AA17" s="1801"/>
      <c r="AB17" s="1801"/>
      <c r="AC17" s="1801"/>
      <c r="AD17" s="1801"/>
      <c r="AE17" s="1801"/>
      <c r="AF17" s="1801"/>
      <c r="AG17" s="1801"/>
      <c r="AH17" s="1801"/>
      <c r="AI17" s="1801"/>
      <c r="AJ17" s="1801"/>
      <c r="AK17" s="1801"/>
      <c r="AL17" s="1801"/>
      <c r="AM17" s="1801"/>
      <c r="AN17" s="1801"/>
      <c r="AO17" s="1801"/>
      <c r="AP17" s="1801"/>
      <c r="AQ17" s="1801"/>
      <c r="AR17" s="1801"/>
      <c r="AS17" s="1801"/>
      <c r="AT17" s="1801"/>
      <c r="AU17" s="1801"/>
      <c r="AV17" s="1801"/>
      <c r="AW17" s="1801"/>
      <c r="AX17" s="1801"/>
      <c r="AY17" s="1801"/>
      <c r="AZ17" s="1801"/>
      <c r="BA17" s="1801"/>
    </row>
    <row r="18" spans="2:53" ht="16.5" customHeight="1">
      <c r="B18" s="1888" t="s">
        <v>134</v>
      </c>
      <c r="C18" s="1889"/>
      <c r="D18" s="1889"/>
      <c r="E18" s="1890"/>
      <c r="F18" s="1829">
        <v>13</v>
      </c>
      <c r="G18" s="1830"/>
      <c r="H18" s="1831"/>
      <c r="I18" s="1832">
        <v>1251</v>
      </c>
      <c r="J18" s="1830"/>
      <c r="K18" s="1831"/>
      <c r="L18" s="1891">
        <v>0</v>
      </c>
      <c r="M18" s="1892"/>
      <c r="N18" s="1893"/>
      <c r="O18" s="1832">
        <v>33</v>
      </c>
      <c r="P18" s="1830"/>
      <c r="Q18" s="1831"/>
      <c r="R18" s="1832">
        <v>1</v>
      </c>
      <c r="S18" s="1830"/>
      <c r="T18" s="1837"/>
      <c r="U18" s="1801"/>
      <c r="V18" s="1801"/>
      <c r="W18" s="1801"/>
      <c r="X18" s="1801"/>
      <c r="Y18" s="1801"/>
      <c r="Z18" s="1801"/>
      <c r="AA18" s="1801"/>
      <c r="AB18" s="1801"/>
      <c r="AC18" s="1801"/>
      <c r="AD18" s="1801"/>
      <c r="AE18" s="1801"/>
      <c r="AF18" s="1801"/>
      <c r="AG18" s="1801"/>
      <c r="AH18" s="1801"/>
      <c r="AI18" s="1801"/>
      <c r="AJ18" s="1801"/>
      <c r="AK18" s="1801"/>
      <c r="AL18" s="1801"/>
      <c r="AM18" s="1801"/>
      <c r="AN18" s="1801"/>
      <c r="AO18" s="1801"/>
      <c r="AP18" s="1801"/>
      <c r="AQ18" s="1801"/>
      <c r="AR18" s="1801"/>
      <c r="AS18" s="1801"/>
      <c r="AT18" s="1801"/>
      <c r="AU18" s="1801"/>
      <c r="AV18" s="1801"/>
      <c r="AW18" s="1801"/>
      <c r="AX18" s="1801"/>
      <c r="AY18" s="1801"/>
      <c r="AZ18" s="1801"/>
      <c r="BA18" s="1801"/>
    </row>
    <row r="19" spans="2:53" ht="16.5" customHeight="1">
      <c r="B19" s="1894" t="s">
        <v>135</v>
      </c>
      <c r="C19" s="1895"/>
      <c r="D19" s="1895"/>
      <c r="E19" s="1896"/>
      <c r="F19" s="1841">
        <v>24</v>
      </c>
      <c r="G19" s="1842"/>
      <c r="H19" s="1843"/>
      <c r="I19" s="1844">
        <v>1141</v>
      </c>
      <c r="J19" s="1842"/>
      <c r="K19" s="1843"/>
      <c r="L19" s="1897">
        <v>11</v>
      </c>
      <c r="M19" s="1898"/>
      <c r="N19" s="1899"/>
      <c r="O19" s="1844">
        <v>31</v>
      </c>
      <c r="P19" s="1842"/>
      <c r="Q19" s="1843"/>
      <c r="R19" s="1844">
        <v>1</v>
      </c>
      <c r="S19" s="1842"/>
      <c r="T19" s="1849"/>
      <c r="U19" s="1801"/>
      <c r="V19" s="1801"/>
      <c r="W19" s="1801"/>
      <c r="X19" s="1801"/>
      <c r="Y19" s="1801"/>
      <c r="Z19" s="1801"/>
      <c r="AA19" s="1801"/>
      <c r="AB19" s="1801"/>
      <c r="AC19" s="1801"/>
      <c r="AD19" s="1801"/>
      <c r="AE19" s="1801"/>
      <c r="AF19" s="1801"/>
      <c r="AG19" s="1801"/>
      <c r="AH19" s="1801"/>
      <c r="AI19" s="1801"/>
      <c r="AJ19" s="1801"/>
      <c r="AK19" s="1801"/>
      <c r="AL19" s="1801"/>
      <c r="AM19" s="1801"/>
      <c r="AN19" s="1801"/>
      <c r="AO19" s="1801"/>
      <c r="AP19" s="1801"/>
      <c r="AQ19" s="1801"/>
      <c r="AR19" s="1801"/>
      <c r="AS19" s="1801"/>
      <c r="AT19" s="1801"/>
      <c r="AU19" s="1801"/>
      <c r="AV19" s="1801"/>
      <c r="AW19" s="1801"/>
      <c r="AX19" s="1801"/>
      <c r="AY19" s="1801"/>
      <c r="AZ19" s="1801"/>
      <c r="BA19" s="1801"/>
    </row>
    <row r="20" spans="2:53" ht="16.5" customHeight="1">
      <c r="B20" s="1894" t="s">
        <v>136</v>
      </c>
      <c r="C20" s="1895"/>
      <c r="D20" s="1895"/>
      <c r="E20" s="1896"/>
      <c r="F20" s="1841">
        <v>23</v>
      </c>
      <c r="G20" s="1842"/>
      <c r="H20" s="1843"/>
      <c r="I20" s="1844">
        <v>1848</v>
      </c>
      <c r="J20" s="1842"/>
      <c r="K20" s="1843"/>
      <c r="L20" s="1897">
        <v>11</v>
      </c>
      <c r="M20" s="1898"/>
      <c r="N20" s="1899"/>
      <c r="O20" s="1844">
        <v>101</v>
      </c>
      <c r="P20" s="1842"/>
      <c r="Q20" s="1843"/>
      <c r="R20" s="1844">
        <v>5</v>
      </c>
      <c r="S20" s="1842"/>
      <c r="T20" s="1849"/>
      <c r="U20" s="1801"/>
      <c r="V20" s="1801"/>
      <c r="W20" s="1801"/>
      <c r="X20" s="1801"/>
      <c r="Y20" s="1801"/>
      <c r="Z20" s="1801"/>
      <c r="AA20" s="1801"/>
      <c r="AB20" s="1801"/>
      <c r="AC20" s="1801"/>
      <c r="AD20" s="1801"/>
      <c r="AE20" s="1801"/>
      <c r="AF20" s="1801"/>
      <c r="AG20" s="1801"/>
      <c r="AH20" s="1801"/>
      <c r="AI20" s="1801"/>
      <c r="AJ20" s="1801"/>
      <c r="AK20" s="1801"/>
      <c r="AL20" s="1801"/>
      <c r="AM20" s="1801"/>
      <c r="AN20" s="1801"/>
      <c r="AO20" s="1801"/>
      <c r="AP20" s="1801"/>
      <c r="AQ20" s="1801"/>
      <c r="AR20" s="1801"/>
      <c r="AS20" s="1801"/>
      <c r="AT20" s="1801"/>
      <c r="AU20" s="1801"/>
      <c r="AV20" s="1801"/>
      <c r="AW20" s="1801"/>
      <c r="AX20" s="1801"/>
      <c r="AY20" s="1801"/>
      <c r="AZ20" s="1801"/>
      <c r="BA20" s="1801"/>
    </row>
    <row r="21" spans="2:53" ht="16.5" customHeight="1">
      <c r="B21" s="1894" t="s">
        <v>137</v>
      </c>
      <c r="C21" s="1895"/>
      <c r="D21" s="1895"/>
      <c r="E21" s="1896"/>
      <c r="F21" s="1841">
        <v>15</v>
      </c>
      <c r="G21" s="1842"/>
      <c r="H21" s="1843"/>
      <c r="I21" s="1844">
        <v>954</v>
      </c>
      <c r="J21" s="1842"/>
      <c r="K21" s="1843"/>
      <c r="L21" s="1897">
        <v>44</v>
      </c>
      <c r="M21" s="1898"/>
      <c r="N21" s="1899"/>
      <c r="O21" s="1844">
        <v>19</v>
      </c>
      <c r="P21" s="1842"/>
      <c r="Q21" s="1843"/>
      <c r="R21" s="1844">
        <v>2</v>
      </c>
      <c r="S21" s="1842"/>
      <c r="T21" s="1849"/>
      <c r="U21" s="1801"/>
      <c r="V21" s="1801"/>
      <c r="W21" s="1801"/>
      <c r="X21" s="1801"/>
      <c r="Y21" s="1801"/>
      <c r="Z21" s="1801"/>
      <c r="AA21" s="1801"/>
      <c r="AB21" s="1801"/>
      <c r="AC21" s="1801"/>
      <c r="AD21" s="1801"/>
      <c r="AE21" s="1801"/>
      <c r="AF21" s="1801"/>
      <c r="AG21" s="1801"/>
      <c r="AH21" s="1801"/>
      <c r="AI21" s="1801"/>
      <c r="AJ21" s="1801"/>
      <c r="AK21" s="1801"/>
      <c r="AL21" s="1801"/>
      <c r="AM21" s="1801"/>
      <c r="AN21" s="1801"/>
      <c r="AO21" s="1801"/>
      <c r="AP21" s="1801"/>
      <c r="AQ21" s="1801"/>
      <c r="AR21" s="1801"/>
      <c r="AS21" s="1801"/>
      <c r="AT21" s="1801"/>
      <c r="AU21" s="1801"/>
      <c r="AV21" s="1801"/>
      <c r="AW21" s="1801"/>
      <c r="AX21" s="1801"/>
      <c r="AY21" s="1801"/>
      <c r="AZ21" s="1801"/>
      <c r="BA21" s="1801"/>
    </row>
    <row r="22" spans="2:53" ht="16.5" customHeight="1">
      <c r="B22" s="1894" t="s">
        <v>416</v>
      </c>
      <c r="C22" s="1895"/>
      <c r="D22" s="1895"/>
      <c r="E22" s="1896"/>
      <c r="F22" s="1841">
        <v>28</v>
      </c>
      <c r="G22" s="1842"/>
      <c r="H22" s="1843"/>
      <c r="I22" s="1844">
        <v>1144</v>
      </c>
      <c r="J22" s="1842"/>
      <c r="K22" s="1843"/>
      <c r="L22" s="1897">
        <v>67</v>
      </c>
      <c r="M22" s="1898"/>
      <c r="N22" s="1899"/>
      <c r="O22" s="1844">
        <v>37</v>
      </c>
      <c r="P22" s="1842"/>
      <c r="Q22" s="1843"/>
      <c r="R22" s="1844">
        <v>3</v>
      </c>
      <c r="S22" s="1842"/>
      <c r="T22" s="1849"/>
      <c r="U22" s="1801"/>
      <c r="V22" s="1801"/>
      <c r="W22" s="1801"/>
      <c r="X22" s="1801"/>
      <c r="Y22" s="1801"/>
      <c r="Z22" s="1801"/>
      <c r="AA22" s="1801"/>
      <c r="AB22" s="1801"/>
      <c r="AC22" s="1801"/>
      <c r="AD22" s="1801"/>
      <c r="AE22" s="1801"/>
      <c r="AF22" s="1801"/>
      <c r="AG22" s="1801"/>
      <c r="AH22" s="1801"/>
      <c r="AI22" s="1801"/>
      <c r="AJ22" s="1801"/>
      <c r="AK22" s="1801"/>
      <c r="AL22" s="1801"/>
      <c r="AM22" s="1801"/>
      <c r="AN22" s="1801"/>
      <c r="AO22" s="1801"/>
      <c r="AP22" s="1801"/>
      <c r="AQ22" s="1801"/>
      <c r="AR22" s="1801"/>
      <c r="AS22" s="1801"/>
      <c r="AT22" s="1801"/>
      <c r="AU22" s="1801"/>
      <c r="AV22" s="1801"/>
      <c r="AW22" s="1801"/>
      <c r="AX22" s="1801"/>
      <c r="AY22" s="1801"/>
      <c r="AZ22" s="1801"/>
      <c r="BA22" s="1801"/>
    </row>
    <row r="23" spans="2:53" ht="16.5" customHeight="1" thickBot="1">
      <c r="B23" s="1900" t="s">
        <v>139</v>
      </c>
      <c r="C23" s="1901"/>
      <c r="D23" s="1901"/>
      <c r="E23" s="1902"/>
      <c r="F23" s="1853">
        <v>12</v>
      </c>
      <c r="G23" s="1854"/>
      <c r="H23" s="1855"/>
      <c r="I23" s="1856">
        <v>1815</v>
      </c>
      <c r="J23" s="1854"/>
      <c r="K23" s="1855"/>
      <c r="L23" s="1903">
        <v>1</v>
      </c>
      <c r="M23" s="1904"/>
      <c r="N23" s="1905"/>
      <c r="O23" s="1856">
        <v>69</v>
      </c>
      <c r="P23" s="1854"/>
      <c r="Q23" s="1855"/>
      <c r="R23" s="1856">
        <v>5</v>
      </c>
      <c r="S23" s="1854"/>
      <c r="T23" s="1861"/>
      <c r="U23" s="1801"/>
      <c r="V23" s="1801"/>
      <c r="W23" s="1801"/>
      <c r="X23" s="1801"/>
      <c r="Y23" s="1801"/>
      <c r="Z23" s="1801"/>
      <c r="AA23" s="1801"/>
      <c r="AB23" s="1801"/>
      <c r="AC23" s="1801"/>
      <c r="AD23" s="1801"/>
      <c r="AE23" s="1801"/>
      <c r="AF23" s="1801"/>
      <c r="AG23" s="1801"/>
      <c r="AH23" s="1801"/>
      <c r="AI23" s="1801"/>
      <c r="AJ23" s="1801"/>
      <c r="AK23" s="1801"/>
      <c r="AL23" s="1801"/>
      <c r="AM23" s="1801"/>
      <c r="AN23" s="1801"/>
      <c r="AO23" s="1801"/>
      <c r="AP23" s="1801"/>
      <c r="AQ23" s="1801"/>
      <c r="AR23" s="1801"/>
      <c r="AS23" s="1801"/>
      <c r="AT23" s="1801"/>
      <c r="AU23" s="1801"/>
      <c r="AV23" s="1801"/>
      <c r="AW23" s="1801"/>
      <c r="AX23" s="1801"/>
      <c r="AY23" s="1801"/>
      <c r="AZ23" s="1801"/>
      <c r="BA23" s="1801"/>
    </row>
    <row r="24" spans="2:53" ht="18.75" customHeight="1" thickBot="1">
      <c r="B24" s="1906" t="s">
        <v>25</v>
      </c>
      <c r="C24" s="1907"/>
      <c r="D24" s="1907"/>
      <c r="E24" s="1908"/>
      <c r="F24" s="1867">
        <f>SUM(F18:F23)</f>
        <v>115</v>
      </c>
      <c r="G24" s="1868"/>
      <c r="H24" s="1868"/>
      <c r="I24" s="1868">
        <f>SUM(I18:I23)</f>
        <v>8153</v>
      </c>
      <c r="J24" s="1868"/>
      <c r="K24" s="1868"/>
      <c r="L24" s="1868">
        <f>SUM(L18:L23)</f>
        <v>134</v>
      </c>
      <c r="M24" s="1868"/>
      <c r="N24" s="1868"/>
      <c r="O24" s="1868">
        <f>SUM(O18:O23)</f>
        <v>290</v>
      </c>
      <c r="P24" s="1868"/>
      <c r="Q24" s="1868"/>
      <c r="R24" s="1868">
        <f>SUM(R18:R23)</f>
        <v>17</v>
      </c>
      <c r="S24" s="1868"/>
      <c r="T24" s="1873"/>
      <c r="U24" s="1801"/>
      <c r="V24" s="1801"/>
      <c r="W24" s="1801"/>
      <c r="X24" s="1801"/>
      <c r="Y24" s="1801"/>
      <c r="Z24" s="1801"/>
      <c r="AA24" s="1801"/>
      <c r="AB24" s="1801"/>
      <c r="AC24" s="1801"/>
      <c r="AD24" s="1801"/>
      <c r="AE24" s="1801"/>
      <c r="AF24" s="1801"/>
      <c r="AG24" s="1801"/>
      <c r="AH24" s="1801"/>
      <c r="AI24" s="1801"/>
      <c r="AJ24" s="1801"/>
      <c r="AK24" s="1801"/>
      <c r="AL24" s="1801"/>
      <c r="AM24" s="1801"/>
      <c r="AN24" s="1801"/>
      <c r="AO24" s="1801"/>
      <c r="AP24" s="1801"/>
      <c r="AQ24" s="1801"/>
      <c r="AR24" s="1801"/>
      <c r="AS24" s="1801"/>
      <c r="AT24" s="1801"/>
      <c r="AU24" s="1801"/>
      <c r="AV24" s="1801"/>
      <c r="AW24" s="1801"/>
      <c r="AX24" s="1801"/>
      <c r="AY24" s="1801"/>
      <c r="AZ24" s="1801"/>
      <c r="BA24" s="1801"/>
    </row>
    <row r="25" spans="2:53" ht="6.75" customHeight="1"/>
    <row r="26" spans="2:53" ht="12.75" customHeight="1">
      <c r="B26" s="1909" t="s">
        <v>421</v>
      </c>
      <c r="C26" s="1909"/>
      <c r="D26" s="1909"/>
      <c r="E26" s="1909"/>
      <c r="F26" s="1909"/>
      <c r="G26" s="1909"/>
      <c r="H26" s="1909"/>
      <c r="I26" s="1909"/>
      <c r="J26" s="1909"/>
      <c r="K26" s="1909"/>
      <c r="L26" s="1909"/>
      <c r="M26" s="1909"/>
      <c r="N26" s="1909"/>
      <c r="O26" s="1909"/>
      <c r="P26" s="1909"/>
      <c r="Q26" s="1909"/>
      <c r="R26" s="1909"/>
      <c r="S26" s="1909"/>
      <c r="T26" s="1909"/>
    </row>
    <row r="27" spans="2:53" ht="17.25" customHeight="1">
      <c r="B27" s="1909"/>
      <c r="C27" s="1909"/>
      <c r="D27" s="1909"/>
      <c r="E27" s="1909"/>
      <c r="F27" s="1909"/>
      <c r="G27" s="1909"/>
      <c r="H27" s="1909"/>
      <c r="I27" s="1909"/>
      <c r="J27" s="1909"/>
      <c r="K27" s="1909"/>
      <c r="L27" s="1909"/>
      <c r="M27" s="1909"/>
      <c r="N27" s="1909"/>
      <c r="O27" s="1909"/>
      <c r="P27" s="1909"/>
      <c r="Q27" s="1909"/>
      <c r="R27" s="1909"/>
      <c r="S27" s="1909"/>
      <c r="T27" s="1909"/>
    </row>
    <row r="28" spans="2:53" ht="16.5" customHeight="1" thickBot="1">
      <c r="B28" s="1801" t="s">
        <v>422</v>
      </c>
    </row>
    <row r="29" spans="2:53" ht="18.75" customHeight="1">
      <c r="B29" s="1803" t="s">
        <v>417</v>
      </c>
      <c r="C29" s="1874"/>
      <c r="D29" s="1874"/>
      <c r="E29" s="1875"/>
      <c r="F29" s="1910" t="s">
        <v>965</v>
      </c>
      <c r="G29" s="1807"/>
      <c r="H29" s="1808"/>
      <c r="I29" s="1809" t="s">
        <v>423</v>
      </c>
      <c r="J29" s="1809"/>
      <c r="K29" s="1809"/>
      <c r="L29" s="1911"/>
      <c r="M29" s="1809" t="s">
        <v>963</v>
      </c>
      <c r="N29" s="1809"/>
      <c r="O29" s="1809"/>
      <c r="P29" s="1809"/>
      <c r="Q29" s="1807" t="s">
        <v>424</v>
      </c>
      <c r="R29" s="1808"/>
      <c r="S29" s="1912" t="s">
        <v>425</v>
      </c>
      <c r="T29" s="1913"/>
    </row>
    <row r="30" spans="2:53" ht="18.75" customHeight="1" thickBot="1">
      <c r="B30" s="1879"/>
      <c r="C30" s="1880"/>
      <c r="D30" s="1880"/>
      <c r="E30" s="1881"/>
      <c r="F30" s="1914"/>
      <c r="G30" s="1817"/>
      <c r="H30" s="1818"/>
      <c r="I30" s="1915" t="s">
        <v>426</v>
      </c>
      <c r="J30" s="1916"/>
      <c r="K30" s="1917" t="s">
        <v>427</v>
      </c>
      <c r="L30" s="1918"/>
      <c r="M30" s="1819" t="s">
        <v>414</v>
      </c>
      <c r="N30" s="1820"/>
      <c r="O30" s="1821" t="s">
        <v>415</v>
      </c>
      <c r="P30" s="1822"/>
      <c r="Q30" s="1817"/>
      <c r="R30" s="1818"/>
      <c r="S30" s="1919"/>
      <c r="T30" s="1920"/>
    </row>
    <row r="31" spans="2:53" ht="16.5" customHeight="1">
      <c r="B31" s="1888" t="s">
        <v>134</v>
      </c>
      <c r="C31" s="1889"/>
      <c r="D31" s="1889"/>
      <c r="E31" s="1890"/>
      <c r="F31" s="1921">
        <v>374</v>
      </c>
      <c r="G31" s="1892"/>
      <c r="H31" s="1893"/>
      <c r="I31" s="1891">
        <v>1</v>
      </c>
      <c r="J31" s="1922"/>
      <c r="K31" s="1923">
        <v>5</v>
      </c>
      <c r="L31" s="1893"/>
      <c r="M31" s="1891">
        <v>20</v>
      </c>
      <c r="N31" s="1922"/>
      <c r="O31" s="1923">
        <v>19</v>
      </c>
      <c r="P31" s="1893"/>
      <c r="Q31" s="1835">
        <f t="shared" ref="Q31:Q36" si="1">M31-O31</f>
        <v>1</v>
      </c>
      <c r="R31" s="1836"/>
      <c r="S31" s="1891">
        <v>1148</v>
      </c>
      <c r="T31" s="1924"/>
      <c r="U31" s="1801"/>
      <c r="V31" s="1801"/>
      <c r="W31" s="1801"/>
      <c r="X31" s="1801"/>
      <c r="Y31" s="1801"/>
      <c r="Z31" s="1801"/>
      <c r="AA31" s="1801"/>
      <c r="AB31" s="1801"/>
      <c r="AC31" s="1801"/>
      <c r="AD31" s="1801"/>
      <c r="AE31" s="1801"/>
      <c r="AF31" s="1801"/>
      <c r="AG31" s="1801"/>
      <c r="AH31" s="1801"/>
      <c r="AI31" s="1801"/>
      <c r="AJ31" s="1801"/>
      <c r="AK31" s="1801"/>
      <c r="AL31" s="1801"/>
      <c r="AM31" s="1801"/>
      <c r="AN31" s="1801"/>
      <c r="AO31" s="1801"/>
      <c r="AP31" s="1801"/>
      <c r="AQ31" s="1801"/>
      <c r="AR31" s="1801"/>
      <c r="AS31" s="1801"/>
      <c r="AT31" s="1801"/>
      <c r="AU31" s="1801"/>
      <c r="AV31" s="1801"/>
      <c r="AW31" s="1801"/>
      <c r="AX31" s="1801"/>
      <c r="AY31" s="1801"/>
      <c r="AZ31" s="1801"/>
      <c r="BA31" s="1801"/>
    </row>
    <row r="32" spans="2:53" ht="16.5" customHeight="1">
      <c r="B32" s="1894" t="s">
        <v>135</v>
      </c>
      <c r="C32" s="1895"/>
      <c r="D32" s="1895"/>
      <c r="E32" s="1896"/>
      <c r="F32" s="1925">
        <v>508</v>
      </c>
      <c r="G32" s="1898"/>
      <c r="H32" s="1899"/>
      <c r="I32" s="1897">
        <v>1</v>
      </c>
      <c r="J32" s="1926"/>
      <c r="K32" s="1927">
        <v>6</v>
      </c>
      <c r="L32" s="1899"/>
      <c r="M32" s="1897">
        <v>16</v>
      </c>
      <c r="N32" s="1926"/>
      <c r="O32" s="1927">
        <v>16</v>
      </c>
      <c r="P32" s="1899"/>
      <c r="Q32" s="1928">
        <f t="shared" si="1"/>
        <v>0</v>
      </c>
      <c r="R32" s="1847"/>
      <c r="S32" s="1897">
        <v>1718</v>
      </c>
      <c r="T32" s="1929"/>
      <c r="U32" s="1801"/>
      <c r="V32" s="1801"/>
      <c r="W32" s="1801"/>
      <c r="X32" s="1801"/>
      <c r="Y32" s="1801"/>
      <c r="Z32" s="1801"/>
      <c r="AA32" s="1801"/>
      <c r="AB32" s="1801"/>
      <c r="AC32" s="1801"/>
      <c r="AD32" s="1801"/>
      <c r="AE32" s="1801"/>
      <c r="AF32" s="1801"/>
      <c r="AG32" s="1801"/>
      <c r="AH32" s="1801"/>
      <c r="AI32" s="1801"/>
      <c r="AJ32" s="1801"/>
      <c r="AK32" s="1801"/>
      <c r="AL32" s="1801"/>
      <c r="AM32" s="1801"/>
      <c r="AN32" s="1801"/>
      <c r="AO32" s="1801"/>
      <c r="AP32" s="1801"/>
      <c r="AQ32" s="1801"/>
      <c r="AR32" s="1801"/>
      <c r="AS32" s="1801"/>
      <c r="AT32" s="1801"/>
      <c r="AU32" s="1801"/>
      <c r="AV32" s="1801"/>
      <c r="AW32" s="1801"/>
      <c r="AX32" s="1801"/>
      <c r="AY32" s="1801"/>
      <c r="AZ32" s="1801"/>
      <c r="BA32" s="1801"/>
    </row>
    <row r="33" spans="2:53" ht="16.5" customHeight="1">
      <c r="B33" s="1894" t="s">
        <v>136</v>
      </c>
      <c r="C33" s="1895"/>
      <c r="D33" s="1895"/>
      <c r="E33" s="1896"/>
      <c r="F33" s="1925">
        <v>608</v>
      </c>
      <c r="G33" s="1898"/>
      <c r="H33" s="1899"/>
      <c r="I33" s="1897">
        <v>1</v>
      </c>
      <c r="J33" s="1926"/>
      <c r="K33" s="1927">
        <v>6</v>
      </c>
      <c r="L33" s="1899"/>
      <c r="M33" s="1897">
        <v>6</v>
      </c>
      <c r="N33" s="1926"/>
      <c r="O33" s="1927">
        <v>14</v>
      </c>
      <c r="P33" s="1899"/>
      <c r="Q33" s="1928">
        <f t="shared" si="1"/>
        <v>-8</v>
      </c>
      <c r="R33" s="1847"/>
      <c r="S33" s="1897">
        <v>2147</v>
      </c>
      <c r="T33" s="1929"/>
      <c r="U33" s="1801"/>
      <c r="V33" s="1801"/>
      <c r="W33" s="1801"/>
      <c r="X33" s="1801"/>
      <c r="Y33" s="1801"/>
      <c r="Z33" s="1801"/>
      <c r="AA33" s="1801"/>
      <c r="AB33" s="1801"/>
      <c r="AC33" s="1801"/>
      <c r="AD33" s="1801"/>
      <c r="AE33" s="1801"/>
      <c r="AF33" s="1801"/>
      <c r="AG33" s="1801"/>
      <c r="AH33" s="1801"/>
      <c r="AI33" s="1801"/>
      <c r="AJ33" s="1801"/>
      <c r="AK33" s="1801"/>
      <c r="AL33" s="1801"/>
      <c r="AM33" s="1801"/>
      <c r="AN33" s="1801"/>
      <c r="AO33" s="1801"/>
      <c r="AP33" s="1801"/>
      <c r="AQ33" s="1801"/>
      <c r="AR33" s="1801"/>
      <c r="AS33" s="1801"/>
      <c r="AT33" s="1801"/>
      <c r="AU33" s="1801"/>
      <c r="AV33" s="1801"/>
      <c r="AW33" s="1801"/>
      <c r="AX33" s="1801"/>
      <c r="AY33" s="1801"/>
      <c r="AZ33" s="1801"/>
      <c r="BA33" s="1801"/>
    </row>
    <row r="34" spans="2:53" ht="16.5" customHeight="1">
      <c r="B34" s="1894" t="s">
        <v>137</v>
      </c>
      <c r="C34" s="1895"/>
      <c r="D34" s="1895"/>
      <c r="E34" s="1896"/>
      <c r="F34" s="1925">
        <v>332</v>
      </c>
      <c r="G34" s="1898"/>
      <c r="H34" s="1899"/>
      <c r="I34" s="1930">
        <v>0</v>
      </c>
      <c r="J34" s="1931"/>
      <c r="K34" s="1927">
        <v>9</v>
      </c>
      <c r="L34" s="1899"/>
      <c r="M34" s="1897">
        <v>9</v>
      </c>
      <c r="N34" s="1926"/>
      <c r="O34" s="1927">
        <v>13</v>
      </c>
      <c r="P34" s="1899"/>
      <c r="Q34" s="1928">
        <f t="shared" si="1"/>
        <v>-4</v>
      </c>
      <c r="R34" s="1847"/>
      <c r="S34" s="1897">
        <v>1184</v>
      </c>
      <c r="T34" s="1929"/>
      <c r="U34" s="1801"/>
      <c r="V34" s="1801"/>
      <c r="W34" s="1801"/>
      <c r="X34" s="1801"/>
      <c r="Y34" s="1801"/>
      <c r="Z34" s="1801"/>
      <c r="AA34" s="1801"/>
      <c r="AB34" s="1801"/>
      <c r="AC34" s="1801"/>
      <c r="AD34" s="1801"/>
      <c r="AE34" s="1801"/>
      <c r="AF34" s="1801"/>
      <c r="AG34" s="1801"/>
      <c r="AH34" s="1801"/>
      <c r="AI34" s="1801"/>
      <c r="AJ34" s="1801"/>
      <c r="AK34" s="1801"/>
      <c r="AL34" s="1801"/>
      <c r="AM34" s="1801"/>
      <c r="AN34" s="1801"/>
      <c r="AO34" s="1801"/>
      <c r="AP34" s="1801"/>
      <c r="AQ34" s="1801"/>
      <c r="AR34" s="1801"/>
      <c r="AS34" s="1801"/>
      <c r="AT34" s="1801"/>
      <c r="AU34" s="1801"/>
      <c r="AV34" s="1801"/>
      <c r="AW34" s="1801"/>
      <c r="AX34" s="1801"/>
      <c r="AY34" s="1801"/>
      <c r="AZ34" s="1801"/>
      <c r="BA34" s="1801"/>
    </row>
    <row r="35" spans="2:53" ht="16.5" customHeight="1">
      <c r="B35" s="1894" t="s">
        <v>416</v>
      </c>
      <c r="C35" s="1895"/>
      <c r="D35" s="1895"/>
      <c r="E35" s="1896"/>
      <c r="F35" s="1925">
        <v>331</v>
      </c>
      <c r="G35" s="1898"/>
      <c r="H35" s="1899"/>
      <c r="I35" s="1897">
        <v>1</v>
      </c>
      <c r="J35" s="1926"/>
      <c r="K35" s="1927">
        <v>5</v>
      </c>
      <c r="L35" s="1899"/>
      <c r="M35" s="1897">
        <v>5</v>
      </c>
      <c r="N35" s="1926"/>
      <c r="O35" s="1927">
        <v>5</v>
      </c>
      <c r="P35" s="1899"/>
      <c r="Q35" s="1928">
        <f t="shared" si="1"/>
        <v>0</v>
      </c>
      <c r="R35" s="1847"/>
      <c r="S35" s="1897">
        <v>1185</v>
      </c>
      <c r="T35" s="1929"/>
      <c r="U35" s="1801"/>
      <c r="V35" s="1801"/>
      <c r="W35" s="1801"/>
      <c r="X35" s="1801"/>
      <c r="Y35" s="1801"/>
      <c r="Z35" s="1801"/>
      <c r="AA35" s="1801"/>
      <c r="AB35" s="1801"/>
      <c r="AC35" s="1801"/>
      <c r="AD35" s="1801"/>
      <c r="AE35" s="1801"/>
      <c r="AF35" s="1801"/>
      <c r="AG35" s="1801"/>
      <c r="AH35" s="1801"/>
      <c r="AI35" s="1801"/>
      <c r="AJ35" s="1801"/>
      <c r="AK35" s="1801"/>
      <c r="AL35" s="1801"/>
      <c r="AM35" s="1801"/>
      <c r="AN35" s="1801"/>
      <c r="AO35" s="1801"/>
      <c r="AP35" s="1801"/>
      <c r="AQ35" s="1801"/>
      <c r="AR35" s="1801"/>
      <c r="AS35" s="1801"/>
      <c r="AT35" s="1801"/>
      <c r="AU35" s="1801"/>
      <c r="AV35" s="1801"/>
      <c r="AW35" s="1801"/>
      <c r="AX35" s="1801"/>
      <c r="AY35" s="1801"/>
      <c r="AZ35" s="1801"/>
      <c r="BA35" s="1801"/>
    </row>
    <row r="36" spans="2:53" ht="16.5" customHeight="1" thickBot="1">
      <c r="B36" s="1900" t="s">
        <v>139</v>
      </c>
      <c r="C36" s="1901"/>
      <c r="D36" s="1901"/>
      <c r="E36" s="1902"/>
      <c r="F36" s="1932">
        <v>597</v>
      </c>
      <c r="G36" s="1904"/>
      <c r="H36" s="1905"/>
      <c r="I36" s="1903">
        <v>0</v>
      </c>
      <c r="J36" s="1933"/>
      <c r="K36" s="1934">
        <v>7</v>
      </c>
      <c r="L36" s="1905"/>
      <c r="M36" s="1903">
        <v>5</v>
      </c>
      <c r="N36" s="1933"/>
      <c r="O36" s="1934">
        <v>10</v>
      </c>
      <c r="P36" s="1905"/>
      <c r="Q36" s="1935">
        <f t="shared" si="1"/>
        <v>-5</v>
      </c>
      <c r="R36" s="1859"/>
      <c r="S36" s="1903">
        <v>1957</v>
      </c>
      <c r="T36" s="1936"/>
      <c r="U36" s="1801"/>
      <c r="V36" s="1801"/>
      <c r="W36" s="1801"/>
      <c r="X36" s="1801"/>
      <c r="Y36" s="1801"/>
      <c r="Z36" s="1801"/>
      <c r="AA36" s="1801"/>
      <c r="AB36" s="1801"/>
      <c r="AC36" s="1801"/>
      <c r="AD36" s="1801"/>
      <c r="AE36" s="1801"/>
      <c r="AF36" s="1801"/>
      <c r="AG36" s="1801"/>
      <c r="AH36" s="1801"/>
      <c r="AI36" s="1801"/>
      <c r="AJ36" s="1801"/>
      <c r="AK36" s="1801"/>
      <c r="AL36" s="1801"/>
      <c r="AM36" s="1801"/>
      <c r="AN36" s="1801"/>
      <c r="AO36" s="1801"/>
      <c r="AP36" s="1801"/>
      <c r="AQ36" s="1801"/>
      <c r="AR36" s="1801"/>
      <c r="AS36" s="1801"/>
      <c r="AT36" s="1801"/>
      <c r="AU36" s="1801"/>
      <c r="AV36" s="1801"/>
      <c r="AW36" s="1801"/>
      <c r="AX36" s="1801"/>
      <c r="AY36" s="1801"/>
      <c r="AZ36" s="1801"/>
      <c r="BA36" s="1801"/>
    </row>
    <row r="37" spans="2:53" ht="18.75" customHeight="1" thickBot="1">
      <c r="B37" s="1906" t="s">
        <v>25</v>
      </c>
      <c r="C37" s="1907"/>
      <c r="D37" s="1907"/>
      <c r="E37" s="1908"/>
      <c r="F37" s="1937">
        <f>SUM(F31:F36)</f>
        <v>2750</v>
      </c>
      <c r="G37" s="1868"/>
      <c r="H37" s="1869"/>
      <c r="I37" s="1868">
        <f>SUM(I31:I36)</f>
        <v>4</v>
      </c>
      <c r="J37" s="1869"/>
      <c r="K37" s="1870">
        <f>SUM(K31:K36)</f>
        <v>38</v>
      </c>
      <c r="L37" s="1869"/>
      <c r="M37" s="1868">
        <f>SUM(M31:M36)</f>
        <v>61</v>
      </c>
      <c r="N37" s="1869"/>
      <c r="O37" s="1870">
        <f>SUM(O31:O36)</f>
        <v>77</v>
      </c>
      <c r="P37" s="1868"/>
      <c r="Q37" s="1871">
        <f>SUM(Q31:Q36)</f>
        <v>-16</v>
      </c>
      <c r="R37" s="1872"/>
      <c r="S37" s="1868">
        <f>SUM(S31:S36)</f>
        <v>9339</v>
      </c>
      <c r="T37" s="1873"/>
      <c r="U37" s="1801"/>
      <c r="V37" s="1801"/>
      <c r="W37" s="1801"/>
      <c r="X37" s="1801"/>
      <c r="Y37" s="1801"/>
      <c r="Z37" s="1801"/>
      <c r="AA37" s="1801"/>
      <c r="AB37" s="1801"/>
      <c r="AC37" s="1801"/>
      <c r="AD37" s="1801"/>
      <c r="AE37" s="1801"/>
      <c r="AF37" s="1801"/>
      <c r="AG37" s="1801"/>
      <c r="AH37" s="1801"/>
      <c r="AI37" s="1801"/>
      <c r="AJ37" s="1801"/>
      <c r="AK37" s="1801"/>
      <c r="AL37" s="1801"/>
      <c r="AM37" s="1801"/>
      <c r="AN37" s="1801"/>
      <c r="AO37" s="1801"/>
      <c r="AP37" s="1801"/>
      <c r="AQ37" s="1801"/>
      <c r="AR37" s="1801"/>
      <c r="AS37" s="1801"/>
      <c r="AT37" s="1801"/>
      <c r="AU37" s="1801"/>
      <c r="AV37" s="1801"/>
      <c r="AW37" s="1801"/>
      <c r="AX37" s="1801"/>
      <c r="AY37" s="1801"/>
      <c r="AZ37" s="1801"/>
      <c r="BA37" s="1801"/>
    </row>
    <row r="38" spans="2:53" ht="12.75" customHeight="1"/>
    <row r="39" spans="2:53" ht="16.5" customHeight="1" thickBot="1">
      <c r="B39" s="1801" t="s">
        <v>428</v>
      </c>
    </row>
    <row r="40" spans="2:53" ht="16.5" customHeight="1">
      <c r="B40" s="1803" t="s">
        <v>410</v>
      </c>
      <c r="C40" s="1804"/>
      <c r="D40" s="1805"/>
      <c r="E40" s="1938" t="s">
        <v>429</v>
      </c>
      <c r="F40" s="1811"/>
      <c r="G40" s="1810" t="s">
        <v>430</v>
      </c>
      <c r="H40" s="1811"/>
      <c r="I40" s="1809" t="s">
        <v>431</v>
      </c>
      <c r="J40" s="1809"/>
      <c r="K40" s="1809"/>
      <c r="L40" s="1809"/>
      <c r="M40" s="1809"/>
      <c r="N40" s="1809"/>
      <c r="O40" s="1809"/>
      <c r="P40" s="1809"/>
      <c r="Q40" s="1809"/>
      <c r="R40" s="1809"/>
      <c r="S40" s="1809"/>
      <c r="T40" s="1877"/>
    </row>
    <row r="41" spans="2:53" ht="16.5" customHeight="1" thickBot="1">
      <c r="B41" s="1813"/>
      <c r="C41" s="1814"/>
      <c r="D41" s="1815"/>
      <c r="E41" s="1939"/>
      <c r="F41" s="1824"/>
      <c r="G41" s="1823"/>
      <c r="H41" s="1824"/>
      <c r="I41" s="1915" t="s">
        <v>432</v>
      </c>
      <c r="J41" s="1916"/>
      <c r="K41" s="1940" t="s">
        <v>433</v>
      </c>
      <c r="L41" s="1940"/>
      <c r="M41" s="1941" t="s">
        <v>434</v>
      </c>
      <c r="N41" s="1941"/>
      <c r="O41" s="1940" t="s">
        <v>435</v>
      </c>
      <c r="P41" s="1940"/>
      <c r="Q41" s="1942" t="s">
        <v>538</v>
      </c>
      <c r="R41" s="1819"/>
      <c r="S41" s="1819" t="s">
        <v>25</v>
      </c>
      <c r="T41" s="1943"/>
    </row>
    <row r="42" spans="2:53" ht="16.5" customHeight="1">
      <c r="B42" s="1944" t="s">
        <v>134</v>
      </c>
      <c r="C42" s="1945"/>
      <c r="D42" s="1946"/>
      <c r="E42" s="1921">
        <v>0</v>
      </c>
      <c r="F42" s="1893"/>
      <c r="G42" s="1891">
        <v>0</v>
      </c>
      <c r="H42" s="1893"/>
      <c r="I42" s="1891">
        <v>14</v>
      </c>
      <c r="J42" s="1922"/>
      <c r="K42" s="1923">
        <v>29</v>
      </c>
      <c r="L42" s="1922"/>
      <c r="M42" s="1923">
        <v>12</v>
      </c>
      <c r="N42" s="1922"/>
      <c r="O42" s="1923">
        <v>0</v>
      </c>
      <c r="P42" s="1922"/>
      <c r="Q42" s="1923">
        <v>0</v>
      </c>
      <c r="R42" s="1893"/>
      <c r="S42" s="1947">
        <f t="shared" ref="S42:S47" si="2">(I42+K42+M42+O42+Q42)</f>
        <v>55</v>
      </c>
      <c r="T42" s="1948"/>
      <c r="U42" s="1801"/>
      <c r="V42" s="1801"/>
      <c r="W42" s="1801"/>
      <c r="X42" s="1801"/>
      <c r="Y42" s="1801"/>
      <c r="Z42" s="1801"/>
      <c r="AA42" s="1801"/>
      <c r="AB42" s="1801"/>
      <c r="AC42" s="1801"/>
      <c r="AD42" s="1801"/>
      <c r="AE42" s="1801"/>
      <c r="AF42" s="1801"/>
      <c r="AG42" s="1801"/>
      <c r="AH42" s="1801"/>
      <c r="AI42" s="1801"/>
      <c r="AJ42" s="1801"/>
      <c r="AK42" s="1801"/>
      <c r="AL42" s="1801"/>
      <c r="AM42" s="1801"/>
      <c r="AN42" s="1801"/>
      <c r="AO42" s="1801"/>
      <c r="AP42" s="1801"/>
      <c r="AQ42" s="1801"/>
      <c r="AR42" s="1801"/>
      <c r="AS42" s="1801"/>
      <c r="AT42" s="1801"/>
      <c r="AU42" s="1801"/>
      <c r="AV42" s="1801"/>
      <c r="AW42" s="1801"/>
      <c r="AX42" s="1801"/>
      <c r="AY42" s="1801"/>
      <c r="AZ42" s="1801"/>
      <c r="BA42" s="1801"/>
    </row>
    <row r="43" spans="2:53" ht="16.5" customHeight="1">
      <c r="B43" s="1949" t="s">
        <v>135</v>
      </c>
      <c r="C43" s="1950"/>
      <c r="D43" s="1951"/>
      <c r="E43" s="1925">
        <v>3</v>
      </c>
      <c r="F43" s="1899"/>
      <c r="G43" s="1897">
        <v>4</v>
      </c>
      <c r="H43" s="1899"/>
      <c r="I43" s="1897">
        <v>10</v>
      </c>
      <c r="J43" s="1926"/>
      <c r="K43" s="1927">
        <v>11</v>
      </c>
      <c r="L43" s="1926"/>
      <c r="M43" s="1927">
        <v>3</v>
      </c>
      <c r="N43" s="1926"/>
      <c r="O43" s="1927">
        <v>0</v>
      </c>
      <c r="P43" s="1926"/>
      <c r="Q43" s="1927">
        <v>0</v>
      </c>
      <c r="R43" s="1899"/>
      <c r="S43" s="1952">
        <f>(I43+K43+M43+O43+Q43)</f>
        <v>24</v>
      </c>
      <c r="T43" s="1953"/>
      <c r="U43" s="1801"/>
      <c r="V43" s="1801"/>
      <c r="W43" s="1801"/>
      <c r="X43" s="1801"/>
      <c r="Y43" s="1801"/>
      <c r="Z43" s="1801"/>
      <c r="AA43" s="1801"/>
      <c r="AB43" s="1801"/>
      <c r="AC43" s="1801"/>
      <c r="AD43" s="1801"/>
      <c r="AE43" s="1801"/>
      <c r="AF43" s="1801"/>
      <c r="AG43" s="1801"/>
      <c r="AH43" s="1801"/>
      <c r="AI43" s="1801"/>
      <c r="AJ43" s="1801"/>
      <c r="AK43" s="1801"/>
      <c r="AL43" s="1801"/>
      <c r="AM43" s="1801"/>
      <c r="AN43" s="1801"/>
      <c r="AO43" s="1801"/>
      <c r="AP43" s="1801"/>
      <c r="AQ43" s="1801"/>
      <c r="AR43" s="1801"/>
      <c r="AS43" s="1801"/>
      <c r="AT43" s="1801"/>
      <c r="AU43" s="1801"/>
      <c r="AV43" s="1801"/>
      <c r="AW43" s="1801"/>
      <c r="AX43" s="1801"/>
      <c r="AY43" s="1801"/>
      <c r="AZ43" s="1801"/>
      <c r="BA43" s="1801"/>
    </row>
    <row r="44" spans="2:53" ht="16.5" customHeight="1">
      <c r="B44" s="1949" t="s">
        <v>136</v>
      </c>
      <c r="C44" s="1950"/>
      <c r="D44" s="1951"/>
      <c r="E44" s="1925">
        <v>4</v>
      </c>
      <c r="F44" s="1899"/>
      <c r="G44" s="1897">
        <v>15</v>
      </c>
      <c r="H44" s="1899"/>
      <c r="I44" s="1897">
        <v>14</v>
      </c>
      <c r="J44" s="1926"/>
      <c r="K44" s="1927">
        <v>17</v>
      </c>
      <c r="L44" s="1926"/>
      <c r="M44" s="1927">
        <v>8</v>
      </c>
      <c r="N44" s="1926"/>
      <c r="O44" s="1927">
        <v>0</v>
      </c>
      <c r="P44" s="1926"/>
      <c r="Q44" s="1927">
        <v>16</v>
      </c>
      <c r="R44" s="1899"/>
      <c r="S44" s="1952">
        <f t="shared" si="2"/>
        <v>55</v>
      </c>
      <c r="T44" s="1953"/>
      <c r="U44" s="1801"/>
      <c r="V44" s="1801"/>
      <c r="W44" s="1801"/>
      <c r="X44" s="1801"/>
      <c r="Y44" s="1801"/>
      <c r="Z44" s="1801"/>
      <c r="AA44" s="1801"/>
      <c r="AB44" s="1801"/>
      <c r="AC44" s="1801"/>
      <c r="AD44" s="1801"/>
      <c r="AE44" s="1801"/>
      <c r="AF44" s="1801"/>
      <c r="AG44" s="1801"/>
      <c r="AH44" s="1801"/>
      <c r="AI44" s="1801"/>
      <c r="AJ44" s="1801"/>
      <c r="AK44" s="1801"/>
      <c r="AL44" s="1801"/>
      <c r="AM44" s="1801"/>
      <c r="AN44" s="1801"/>
      <c r="AO44" s="1801"/>
      <c r="AP44" s="1801"/>
      <c r="AQ44" s="1801"/>
      <c r="AR44" s="1801"/>
      <c r="AS44" s="1801"/>
      <c r="AT44" s="1801"/>
      <c r="AU44" s="1801"/>
      <c r="AV44" s="1801"/>
      <c r="AW44" s="1801"/>
      <c r="AX44" s="1801"/>
      <c r="AY44" s="1801"/>
      <c r="AZ44" s="1801"/>
      <c r="BA44" s="1801"/>
    </row>
    <row r="45" spans="2:53" ht="16.5" customHeight="1">
      <c r="B45" s="1949" t="s">
        <v>137</v>
      </c>
      <c r="C45" s="1950"/>
      <c r="D45" s="1951"/>
      <c r="E45" s="1925">
        <v>6</v>
      </c>
      <c r="F45" s="1899"/>
      <c r="G45" s="1897">
        <v>4</v>
      </c>
      <c r="H45" s="1899"/>
      <c r="I45" s="1897">
        <v>4</v>
      </c>
      <c r="J45" s="1926"/>
      <c r="K45" s="1927">
        <v>2</v>
      </c>
      <c r="L45" s="1926"/>
      <c r="M45" s="1927">
        <v>4</v>
      </c>
      <c r="N45" s="1926"/>
      <c r="O45" s="1927">
        <v>0</v>
      </c>
      <c r="P45" s="1926"/>
      <c r="Q45" s="1927">
        <v>0</v>
      </c>
      <c r="R45" s="1899"/>
      <c r="S45" s="1952">
        <f t="shared" si="2"/>
        <v>10</v>
      </c>
      <c r="T45" s="1953"/>
      <c r="U45" s="1801"/>
      <c r="V45" s="1801"/>
      <c r="W45" s="1801"/>
      <c r="X45" s="1801"/>
      <c r="Y45" s="1801" t="s">
        <v>436</v>
      </c>
      <c r="Z45" s="1801"/>
      <c r="AA45" s="1801"/>
      <c r="AB45" s="1801"/>
      <c r="AC45" s="1801"/>
      <c r="AD45" s="1801"/>
      <c r="AE45" s="1801"/>
      <c r="AF45" s="1801"/>
      <c r="AG45" s="1801"/>
      <c r="AH45" s="1801"/>
      <c r="AI45" s="1801"/>
      <c r="AJ45" s="1801"/>
      <c r="AK45" s="1801"/>
      <c r="AL45" s="1801"/>
      <c r="AM45" s="1801"/>
      <c r="AN45" s="1801"/>
      <c r="AO45" s="1801"/>
      <c r="AP45" s="1801"/>
      <c r="AQ45" s="1801"/>
      <c r="AR45" s="1801"/>
      <c r="AS45" s="1801"/>
      <c r="AT45" s="1801"/>
      <c r="AU45" s="1801"/>
      <c r="AV45" s="1801"/>
      <c r="AW45" s="1801"/>
      <c r="AX45" s="1801"/>
      <c r="AY45" s="1801"/>
      <c r="AZ45" s="1801"/>
      <c r="BA45" s="1801"/>
    </row>
    <row r="46" spans="2:53" ht="16.5" customHeight="1">
      <c r="B46" s="1949" t="s">
        <v>416</v>
      </c>
      <c r="C46" s="1950"/>
      <c r="D46" s="1951"/>
      <c r="E46" s="1925">
        <v>3</v>
      </c>
      <c r="F46" s="1899"/>
      <c r="G46" s="1897">
        <v>6</v>
      </c>
      <c r="H46" s="1899"/>
      <c r="I46" s="1897">
        <v>14</v>
      </c>
      <c r="J46" s="1926"/>
      <c r="K46" s="1927">
        <v>16</v>
      </c>
      <c r="L46" s="1926"/>
      <c r="M46" s="1927">
        <v>2</v>
      </c>
      <c r="N46" s="1926"/>
      <c r="O46" s="1927">
        <v>0</v>
      </c>
      <c r="P46" s="1926"/>
      <c r="Q46" s="1927">
        <v>0</v>
      </c>
      <c r="R46" s="1899"/>
      <c r="S46" s="1952">
        <f t="shared" si="2"/>
        <v>32</v>
      </c>
      <c r="T46" s="1953"/>
      <c r="U46" s="1801"/>
      <c r="V46" s="1801"/>
      <c r="W46" s="1801"/>
      <c r="X46" s="1801"/>
      <c r="Y46" s="1801"/>
      <c r="Z46" s="1801"/>
      <c r="AA46" s="1801"/>
      <c r="AB46" s="1801"/>
      <c r="AC46" s="1801"/>
      <c r="AD46" s="1801"/>
      <c r="AE46" s="1801"/>
      <c r="AF46" s="1801"/>
      <c r="AG46" s="1801"/>
      <c r="AH46" s="1801"/>
      <c r="AI46" s="1801"/>
      <c r="AJ46" s="1801"/>
      <c r="AK46" s="1801"/>
      <c r="AL46" s="1801"/>
      <c r="AM46" s="1801"/>
      <c r="AN46" s="1801"/>
      <c r="AO46" s="1801"/>
      <c r="AP46" s="1801"/>
      <c r="AQ46" s="1801"/>
      <c r="AR46" s="1801"/>
      <c r="AS46" s="1801"/>
      <c r="AT46" s="1801"/>
      <c r="AU46" s="1801"/>
      <c r="AV46" s="1801"/>
      <c r="AW46" s="1801"/>
      <c r="AX46" s="1801"/>
      <c r="AY46" s="1801"/>
      <c r="AZ46" s="1801"/>
      <c r="BA46" s="1801"/>
    </row>
    <row r="47" spans="2:53" ht="16.5" customHeight="1" thickBot="1">
      <c r="B47" s="1954" t="s">
        <v>139</v>
      </c>
      <c r="C47" s="1955"/>
      <c r="D47" s="1956"/>
      <c r="E47" s="1932">
        <v>1</v>
      </c>
      <c r="F47" s="1905"/>
      <c r="G47" s="1903">
        <v>1</v>
      </c>
      <c r="H47" s="1905"/>
      <c r="I47" s="1903">
        <v>9</v>
      </c>
      <c r="J47" s="1933"/>
      <c r="K47" s="1934">
        <v>13</v>
      </c>
      <c r="L47" s="1933"/>
      <c r="M47" s="1934">
        <v>7</v>
      </c>
      <c r="N47" s="1933"/>
      <c r="O47" s="1934">
        <v>0</v>
      </c>
      <c r="P47" s="1933"/>
      <c r="Q47" s="1934">
        <v>1</v>
      </c>
      <c r="R47" s="1905"/>
      <c r="S47" s="1957">
        <f t="shared" si="2"/>
        <v>30</v>
      </c>
      <c r="T47" s="1958"/>
      <c r="U47" s="1801"/>
      <c r="V47" s="1801"/>
      <c r="W47" s="1801"/>
      <c r="X47" s="1801"/>
      <c r="Y47" s="1801"/>
      <c r="Z47" s="1801"/>
      <c r="AA47" s="1801"/>
      <c r="AB47" s="1801"/>
      <c r="AC47" s="1801"/>
      <c r="AD47" s="1801"/>
      <c r="AE47" s="1801"/>
      <c r="AF47" s="1801"/>
      <c r="AG47" s="1801"/>
      <c r="AH47" s="1801"/>
      <c r="AI47" s="1801"/>
      <c r="AJ47" s="1801"/>
      <c r="AK47" s="1801"/>
      <c r="AL47" s="1801"/>
      <c r="AM47" s="1801"/>
      <c r="AN47" s="1801"/>
      <c r="AO47" s="1801"/>
      <c r="AP47" s="1801"/>
      <c r="AQ47" s="1801"/>
      <c r="AR47" s="1801"/>
      <c r="AS47" s="1801"/>
      <c r="AT47" s="1801"/>
      <c r="AU47" s="1801"/>
      <c r="AV47" s="1801"/>
      <c r="AW47" s="1801"/>
      <c r="AX47" s="1801"/>
      <c r="AY47" s="1801"/>
      <c r="AZ47" s="1801"/>
      <c r="BA47" s="1801"/>
    </row>
    <row r="48" spans="2:53" ht="18.75" customHeight="1" thickBot="1">
      <c r="B48" s="1959" t="s">
        <v>25</v>
      </c>
      <c r="C48" s="1960"/>
      <c r="D48" s="1961"/>
      <c r="E48" s="1962">
        <f>SUM(E42:E47)</f>
        <v>17</v>
      </c>
      <c r="F48" s="1963"/>
      <c r="G48" s="1964">
        <f>SUM(G42:G47)</f>
        <v>30</v>
      </c>
      <c r="H48" s="1963"/>
      <c r="I48" s="1964">
        <f>SUM(I42:I47)</f>
        <v>65</v>
      </c>
      <c r="J48" s="1963"/>
      <c r="K48" s="1965">
        <f>SUM(K42:K47)</f>
        <v>88</v>
      </c>
      <c r="L48" s="1965"/>
      <c r="M48" s="1965">
        <f>SUM(M42:M47)</f>
        <v>36</v>
      </c>
      <c r="N48" s="1965"/>
      <c r="O48" s="1965">
        <f>SUM(O42:O47)</f>
        <v>0</v>
      </c>
      <c r="P48" s="1965"/>
      <c r="Q48" s="1966">
        <f>SUM(Q42:Q47)</f>
        <v>17</v>
      </c>
      <c r="R48" s="1964"/>
      <c r="S48" s="1964">
        <f>(I48+K48+M48+O48+Q48)</f>
        <v>206</v>
      </c>
      <c r="T48" s="1967"/>
      <c r="U48" s="1801"/>
      <c r="V48" s="1801"/>
      <c r="W48" s="1801"/>
      <c r="X48" s="1801"/>
      <c r="Y48" s="1801"/>
      <c r="Z48" s="1801"/>
      <c r="AA48" s="1801"/>
      <c r="AB48" s="1801"/>
      <c r="AC48" s="1801"/>
      <c r="AD48" s="1801"/>
      <c r="AE48" s="1801"/>
      <c r="AF48" s="1801"/>
      <c r="AG48" s="1801"/>
      <c r="AH48" s="1801"/>
      <c r="AI48" s="1801"/>
      <c r="AJ48" s="1801"/>
      <c r="AK48" s="1801"/>
      <c r="AL48" s="1801"/>
      <c r="AM48" s="1801"/>
      <c r="AN48" s="1801"/>
      <c r="AO48" s="1801"/>
      <c r="AP48" s="1801"/>
      <c r="AQ48" s="1801"/>
      <c r="AR48" s="1801"/>
      <c r="AS48" s="1801"/>
      <c r="AT48" s="1801"/>
      <c r="AU48" s="1801"/>
      <c r="AV48" s="1801"/>
      <c r="AW48" s="1801"/>
      <c r="AX48" s="1801"/>
      <c r="AY48" s="1801"/>
      <c r="AZ48" s="1801"/>
      <c r="BA48" s="1801"/>
    </row>
  </sheetData>
  <mergeCells count="246">
    <mergeCell ref="O48:P48"/>
    <mergeCell ref="Q48:R48"/>
    <mergeCell ref="S48:T48"/>
    <mergeCell ref="B48:D48"/>
    <mergeCell ref="E48:F48"/>
    <mergeCell ref="G48:H48"/>
    <mergeCell ref="I48:J48"/>
    <mergeCell ref="K48:L48"/>
    <mergeCell ref="M48:N48"/>
    <mergeCell ref="S46:T46"/>
    <mergeCell ref="B47:D47"/>
    <mergeCell ref="E47:F47"/>
    <mergeCell ref="G47:H47"/>
    <mergeCell ref="I47:J47"/>
    <mergeCell ref="K47:L47"/>
    <mergeCell ref="M47:N47"/>
    <mergeCell ref="O47:P47"/>
    <mergeCell ref="Q47:R47"/>
    <mergeCell ref="S47:T47"/>
    <mergeCell ref="Q45:R45"/>
    <mergeCell ref="S45:T45"/>
    <mergeCell ref="B46:D46"/>
    <mergeCell ref="E46:F46"/>
    <mergeCell ref="G46:H46"/>
    <mergeCell ref="I46:J46"/>
    <mergeCell ref="K46:L46"/>
    <mergeCell ref="M46:N46"/>
    <mergeCell ref="O46:P46"/>
    <mergeCell ref="Q46:R46"/>
    <mergeCell ref="O44:P44"/>
    <mergeCell ref="Q44:R44"/>
    <mergeCell ref="S44:T44"/>
    <mergeCell ref="B45:D45"/>
    <mergeCell ref="E45:F45"/>
    <mergeCell ref="G45:H45"/>
    <mergeCell ref="I45:J45"/>
    <mergeCell ref="K45:L45"/>
    <mergeCell ref="M45:N45"/>
    <mergeCell ref="O45:P45"/>
    <mergeCell ref="B44:D44"/>
    <mergeCell ref="E44:F44"/>
    <mergeCell ref="G44:H44"/>
    <mergeCell ref="I44:J44"/>
    <mergeCell ref="K44:L44"/>
    <mergeCell ref="M44:N44"/>
    <mergeCell ref="S42:T42"/>
    <mergeCell ref="B43:D43"/>
    <mergeCell ref="E43:F43"/>
    <mergeCell ref="G43:H43"/>
    <mergeCell ref="I43:J43"/>
    <mergeCell ref="K43:L43"/>
    <mergeCell ref="M43:N43"/>
    <mergeCell ref="O43:P43"/>
    <mergeCell ref="Q43:R43"/>
    <mergeCell ref="S43:T43"/>
    <mergeCell ref="Q41:R41"/>
    <mergeCell ref="S41:T41"/>
    <mergeCell ref="B42:D42"/>
    <mergeCell ref="E42:F42"/>
    <mergeCell ref="G42:H42"/>
    <mergeCell ref="I42:J42"/>
    <mergeCell ref="K42:L42"/>
    <mergeCell ref="M42:N42"/>
    <mergeCell ref="O42:P42"/>
    <mergeCell ref="Q42:R42"/>
    <mergeCell ref="Q37:R37"/>
    <mergeCell ref="S37:T37"/>
    <mergeCell ref="B40:D41"/>
    <mergeCell ref="E40:F41"/>
    <mergeCell ref="G40:H41"/>
    <mergeCell ref="I40:T40"/>
    <mergeCell ref="I41:J41"/>
    <mergeCell ref="K41:L41"/>
    <mergeCell ref="M41:N41"/>
    <mergeCell ref="O41:P41"/>
    <mergeCell ref="B37:E37"/>
    <mergeCell ref="F37:H37"/>
    <mergeCell ref="I37:J37"/>
    <mergeCell ref="K37:L37"/>
    <mergeCell ref="M37:N37"/>
    <mergeCell ref="O37:P37"/>
    <mergeCell ref="Q35:R35"/>
    <mergeCell ref="S35:T35"/>
    <mergeCell ref="B36:E36"/>
    <mergeCell ref="F36:H36"/>
    <mergeCell ref="I36:J36"/>
    <mergeCell ref="K36:L36"/>
    <mergeCell ref="M36:N36"/>
    <mergeCell ref="O36:P36"/>
    <mergeCell ref="Q36:R36"/>
    <mergeCell ref="S36:T36"/>
    <mergeCell ref="B35:E35"/>
    <mergeCell ref="F35:H35"/>
    <mergeCell ref="I35:J35"/>
    <mergeCell ref="K35:L35"/>
    <mergeCell ref="M35:N35"/>
    <mergeCell ref="O35:P35"/>
    <mergeCell ref="Q33:R33"/>
    <mergeCell ref="S33:T33"/>
    <mergeCell ref="B34:E34"/>
    <mergeCell ref="F34:H34"/>
    <mergeCell ref="I34:J34"/>
    <mergeCell ref="K34:L34"/>
    <mergeCell ref="M34:N34"/>
    <mergeCell ref="O34:P34"/>
    <mergeCell ref="Q34:R34"/>
    <mergeCell ref="S34:T34"/>
    <mergeCell ref="B33:E33"/>
    <mergeCell ref="F33:H33"/>
    <mergeCell ref="I33:J33"/>
    <mergeCell ref="K33:L33"/>
    <mergeCell ref="M33:N33"/>
    <mergeCell ref="O33:P33"/>
    <mergeCell ref="Q31:R31"/>
    <mergeCell ref="S31:T31"/>
    <mergeCell ref="B32:E32"/>
    <mergeCell ref="F32:H32"/>
    <mergeCell ref="I32:J32"/>
    <mergeCell ref="K32:L32"/>
    <mergeCell ref="M32:N32"/>
    <mergeCell ref="O32:P32"/>
    <mergeCell ref="Q32:R32"/>
    <mergeCell ref="S32:T32"/>
    <mergeCell ref="O30:P30"/>
    <mergeCell ref="B31:E31"/>
    <mergeCell ref="F31:H31"/>
    <mergeCell ref="I31:J31"/>
    <mergeCell ref="K31:L31"/>
    <mergeCell ref="M31:N31"/>
    <mergeCell ref="O31:P31"/>
    <mergeCell ref="B26:T27"/>
    <mergeCell ref="B29:E30"/>
    <mergeCell ref="F29:H30"/>
    <mergeCell ref="I29:L29"/>
    <mergeCell ref="M29:P29"/>
    <mergeCell ref="Q29:R30"/>
    <mergeCell ref="S29:T30"/>
    <mergeCell ref="I30:J30"/>
    <mergeCell ref="K30:L30"/>
    <mergeCell ref="M30:N30"/>
    <mergeCell ref="B24:E24"/>
    <mergeCell ref="F24:H24"/>
    <mergeCell ref="I24:K24"/>
    <mergeCell ref="L24:N24"/>
    <mergeCell ref="O24:Q24"/>
    <mergeCell ref="R24:T24"/>
    <mergeCell ref="B23:E23"/>
    <mergeCell ref="F23:H23"/>
    <mergeCell ref="I23:K23"/>
    <mergeCell ref="L23:N23"/>
    <mergeCell ref="O23:Q23"/>
    <mergeCell ref="R23:T23"/>
    <mergeCell ref="B22:E22"/>
    <mergeCell ref="F22:H22"/>
    <mergeCell ref="I22:K22"/>
    <mergeCell ref="L22:N22"/>
    <mergeCell ref="O22:Q22"/>
    <mergeCell ref="R22:T22"/>
    <mergeCell ref="B21:E21"/>
    <mergeCell ref="F21:H21"/>
    <mergeCell ref="I21:K21"/>
    <mergeCell ref="L21:N21"/>
    <mergeCell ref="O21:Q21"/>
    <mergeCell ref="R21:T21"/>
    <mergeCell ref="B20:E20"/>
    <mergeCell ref="F20:H20"/>
    <mergeCell ref="I20:K20"/>
    <mergeCell ref="L20:N20"/>
    <mergeCell ref="O20:Q20"/>
    <mergeCell ref="R20:T20"/>
    <mergeCell ref="B19:E19"/>
    <mergeCell ref="F19:H19"/>
    <mergeCell ref="I19:K19"/>
    <mergeCell ref="L19:N19"/>
    <mergeCell ref="O19:Q19"/>
    <mergeCell ref="R19:T19"/>
    <mergeCell ref="B18:E18"/>
    <mergeCell ref="F18:H18"/>
    <mergeCell ref="I18:K18"/>
    <mergeCell ref="L18:N18"/>
    <mergeCell ref="O18:Q18"/>
    <mergeCell ref="R18:T18"/>
    <mergeCell ref="R14:T14"/>
    <mergeCell ref="B16:E17"/>
    <mergeCell ref="F16:T16"/>
    <mergeCell ref="F17:H17"/>
    <mergeCell ref="I17:K17"/>
    <mergeCell ref="L17:N17"/>
    <mergeCell ref="O17:Q17"/>
    <mergeCell ref="R17:T17"/>
    <mergeCell ref="B14:D14"/>
    <mergeCell ref="E14:G14"/>
    <mergeCell ref="H14:J14"/>
    <mergeCell ref="K14:L14"/>
    <mergeCell ref="M14:N14"/>
    <mergeCell ref="O14:Q14"/>
    <mergeCell ref="R12:T12"/>
    <mergeCell ref="B13:D13"/>
    <mergeCell ref="E13:G13"/>
    <mergeCell ref="H13:J13"/>
    <mergeCell ref="K13:L13"/>
    <mergeCell ref="M13:N13"/>
    <mergeCell ref="O13:Q13"/>
    <mergeCell ref="R13:T13"/>
    <mergeCell ref="B12:D12"/>
    <mergeCell ref="E12:G12"/>
    <mergeCell ref="H12:J12"/>
    <mergeCell ref="K12:L12"/>
    <mergeCell ref="M12:N12"/>
    <mergeCell ref="O12:Q12"/>
    <mergeCell ref="R10:T10"/>
    <mergeCell ref="B11:D11"/>
    <mergeCell ref="E11:G11"/>
    <mergeCell ref="H11:J11"/>
    <mergeCell ref="K11:L11"/>
    <mergeCell ref="M11:N11"/>
    <mergeCell ref="O11:Q11"/>
    <mergeCell ref="R11:T11"/>
    <mergeCell ref="B10:D10"/>
    <mergeCell ref="E10:G10"/>
    <mergeCell ref="H10:J10"/>
    <mergeCell ref="K10:L10"/>
    <mergeCell ref="M10:N10"/>
    <mergeCell ref="O10:Q10"/>
    <mergeCell ref="R8:T8"/>
    <mergeCell ref="B9:D9"/>
    <mergeCell ref="E9:G9"/>
    <mergeCell ref="H9:J9"/>
    <mergeCell ref="K9:L9"/>
    <mergeCell ref="M9:N9"/>
    <mergeCell ref="O9:Q9"/>
    <mergeCell ref="R9:T9"/>
    <mergeCell ref="B8:D8"/>
    <mergeCell ref="E8:G8"/>
    <mergeCell ref="H8:J8"/>
    <mergeCell ref="K8:L8"/>
    <mergeCell ref="M8:N8"/>
    <mergeCell ref="O8:Q8"/>
    <mergeCell ref="B6:D7"/>
    <mergeCell ref="E6:G7"/>
    <mergeCell ref="H6:J7"/>
    <mergeCell ref="K6:N6"/>
    <mergeCell ref="O6:Q7"/>
    <mergeCell ref="R6:T7"/>
    <mergeCell ref="K7:L7"/>
    <mergeCell ref="M7:N7"/>
  </mergeCells>
  <phoneticPr fontId="7"/>
  <pageMargins left="0.9055118110236221" right="0.55118110236220474" top="0.98425196850393704" bottom="0.51181102362204722"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322-AA81-4EB8-9AF1-E03556FE4582}">
  <sheetPr>
    <tabColor rgb="FF99FFCC"/>
  </sheetPr>
  <dimension ref="A1:T64"/>
  <sheetViews>
    <sheetView view="pageBreakPreview" zoomScale="90" zoomScaleNormal="100" zoomScaleSheetLayoutView="90" workbookViewId="0"/>
  </sheetViews>
  <sheetFormatPr defaultRowHeight="14.25"/>
  <cols>
    <col min="1" max="1" width="1.875" style="1801" customWidth="1"/>
    <col min="2" max="2" width="6.75" style="1801" customWidth="1"/>
    <col min="3" max="3" width="10.25" style="1801" customWidth="1"/>
    <col min="4" max="4" width="13.875" style="1801" customWidth="1"/>
    <col min="5" max="5" width="9.25" style="1800" hidden="1" customWidth="1"/>
    <col min="6" max="6" width="0.125" style="1800" hidden="1" customWidth="1"/>
    <col min="7" max="10" width="9.25" style="1800" hidden="1" customWidth="1"/>
    <col min="11" max="14" width="9.25" style="1801" customWidth="1"/>
    <col min="15" max="16" width="9" style="1801"/>
    <col min="17" max="17" width="11.5" style="1801" bestFit="1" customWidth="1"/>
    <col min="18" max="19" width="9" style="1801"/>
    <col min="20" max="22" width="9.875" style="1801" customWidth="1"/>
    <col min="23" max="256" width="9" style="1801"/>
    <col min="257" max="257" width="1.875" style="1801" customWidth="1"/>
    <col min="258" max="258" width="6.75" style="1801" customWidth="1"/>
    <col min="259" max="259" width="10.25" style="1801" customWidth="1"/>
    <col min="260" max="260" width="13.875" style="1801" customWidth="1"/>
    <col min="261" max="266" width="0" style="1801" hidden="1" customWidth="1"/>
    <col min="267" max="270" width="9.25" style="1801" customWidth="1"/>
    <col min="271" max="272" width="9" style="1801"/>
    <col min="273" max="273" width="11.5" style="1801" bestFit="1" customWidth="1"/>
    <col min="274" max="275" width="9" style="1801"/>
    <col min="276" max="278" width="9.875" style="1801" customWidth="1"/>
    <col min="279" max="512" width="9" style="1801"/>
    <col min="513" max="513" width="1.875" style="1801" customWidth="1"/>
    <col min="514" max="514" width="6.75" style="1801" customWidth="1"/>
    <col min="515" max="515" width="10.25" style="1801" customWidth="1"/>
    <col min="516" max="516" width="13.875" style="1801" customWidth="1"/>
    <col min="517" max="522" width="0" style="1801" hidden="1" customWidth="1"/>
    <col min="523" max="526" width="9.25" style="1801" customWidth="1"/>
    <col min="527" max="528" width="9" style="1801"/>
    <col min="529" max="529" width="11.5" style="1801" bestFit="1" customWidth="1"/>
    <col min="530" max="531" width="9" style="1801"/>
    <col min="532" max="534" width="9.875" style="1801" customWidth="1"/>
    <col min="535" max="768" width="9" style="1801"/>
    <col min="769" max="769" width="1.875" style="1801" customWidth="1"/>
    <col min="770" max="770" width="6.75" style="1801" customWidth="1"/>
    <col min="771" max="771" width="10.25" style="1801" customWidth="1"/>
    <col min="772" max="772" width="13.875" style="1801" customWidth="1"/>
    <col min="773" max="778" width="0" style="1801" hidden="1" customWidth="1"/>
    <col min="779" max="782" width="9.25" style="1801" customWidth="1"/>
    <col min="783" max="784" width="9" style="1801"/>
    <col min="785" max="785" width="11.5" style="1801" bestFit="1" customWidth="1"/>
    <col min="786" max="787" width="9" style="1801"/>
    <col min="788" max="790" width="9.875" style="1801" customWidth="1"/>
    <col min="791" max="1024" width="9" style="1801"/>
    <col min="1025" max="1025" width="1.875" style="1801" customWidth="1"/>
    <col min="1026" max="1026" width="6.75" style="1801" customWidth="1"/>
    <col min="1027" max="1027" width="10.25" style="1801" customWidth="1"/>
    <col min="1028" max="1028" width="13.875" style="1801" customWidth="1"/>
    <col min="1029" max="1034" width="0" style="1801" hidden="1" customWidth="1"/>
    <col min="1035" max="1038" width="9.25" style="1801" customWidth="1"/>
    <col min="1039" max="1040" width="9" style="1801"/>
    <col min="1041" max="1041" width="11.5" style="1801" bestFit="1" customWidth="1"/>
    <col min="1042" max="1043" width="9" style="1801"/>
    <col min="1044" max="1046" width="9.875" style="1801" customWidth="1"/>
    <col min="1047" max="1280" width="9" style="1801"/>
    <col min="1281" max="1281" width="1.875" style="1801" customWidth="1"/>
    <col min="1282" max="1282" width="6.75" style="1801" customWidth="1"/>
    <col min="1283" max="1283" width="10.25" style="1801" customWidth="1"/>
    <col min="1284" max="1284" width="13.875" style="1801" customWidth="1"/>
    <col min="1285" max="1290" width="0" style="1801" hidden="1" customWidth="1"/>
    <col min="1291" max="1294" width="9.25" style="1801" customWidth="1"/>
    <col min="1295" max="1296" width="9" style="1801"/>
    <col min="1297" max="1297" width="11.5" style="1801" bestFit="1" customWidth="1"/>
    <col min="1298" max="1299" width="9" style="1801"/>
    <col min="1300" max="1302" width="9.875" style="1801" customWidth="1"/>
    <col min="1303" max="1536" width="9" style="1801"/>
    <col min="1537" max="1537" width="1.875" style="1801" customWidth="1"/>
    <col min="1538" max="1538" width="6.75" style="1801" customWidth="1"/>
    <col min="1539" max="1539" width="10.25" style="1801" customWidth="1"/>
    <col min="1540" max="1540" width="13.875" style="1801" customWidth="1"/>
    <col min="1541" max="1546" width="0" style="1801" hidden="1" customWidth="1"/>
    <col min="1547" max="1550" width="9.25" style="1801" customWidth="1"/>
    <col min="1551" max="1552" width="9" style="1801"/>
    <col min="1553" max="1553" width="11.5" style="1801" bestFit="1" customWidth="1"/>
    <col min="1554" max="1555" width="9" style="1801"/>
    <col min="1556" max="1558" width="9.875" style="1801" customWidth="1"/>
    <col min="1559" max="1792" width="9" style="1801"/>
    <col min="1793" max="1793" width="1.875" style="1801" customWidth="1"/>
    <col min="1794" max="1794" width="6.75" style="1801" customWidth="1"/>
    <col min="1795" max="1795" width="10.25" style="1801" customWidth="1"/>
    <col min="1796" max="1796" width="13.875" style="1801" customWidth="1"/>
    <col min="1797" max="1802" width="0" style="1801" hidden="1" customWidth="1"/>
    <col min="1803" max="1806" width="9.25" style="1801" customWidth="1"/>
    <col min="1807" max="1808" width="9" style="1801"/>
    <col min="1809" max="1809" width="11.5" style="1801" bestFit="1" customWidth="1"/>
    <col min="1810" max="1811" width="9" style="1801"/>
    <col min="1812" max="1814" width="9.875" style="1801" customWidth="1"/>
    <col min="1815" max="2048" width="9" style="1801"/>
    <col min="2049" max="2049" width="1.875" style="1801" customWidth="1"/>
    <col min="2050" max="2050" width="6.75" style="1801" customWidth="1"/>
    <col min="2051" max="2051" width="10.25" style="1801" customWidth="1"/>
    <col min="2052" max="2052" width="13.875" style="1801" customWidth="1"/>
    <col min="2053" max="2058" width="0" style="1801" hidden="1" customWidth="1"/>
    <col min="2059" max="2062" width="9.25" style="1801" customWidth="1"/>
    <col min="2063" max="2064" width="9" style="1801"/>
    <col min="2065" max="2065" width="11.5" style="1801" bestFit="1" customWidth="1"/>
    <col min="2066" max="2067" width="9" style="1801"/>
    <col min="2068" max="2070" width="9.875" style="1801" customWidth="1"/>
    <col min="2071" max="2304" width="9" style="1801"/>
    <col min="2305" max="2305" width="1.875" style="1801" customWidth="1"/>
    <col min="2306" max="2306" width="6.75" style="1801" customWidth="1"/>
    <col min="2307" max="2307" width="10.25" style="1801" customWidth="1"/>
    <col min="2308" max="2308" width="13.875" style="1801" customWidth="1"/>
    <col min="2309" max="2314" width="0" style="1801" hidden="1" customWidth="1"/>
    <col min="2315" max="2318" width="9.25" style="1801" customWidth="1"/>
    <col min="2319" max="2320" width="9" style="1801"/>
    <col min="2321" max="2321" width="11.5" style="1801" bestFit="1" customWidth="1"/>
    <col min="2322" max="2323" width="9" style="1801"/>
    <col min="2324" max="2326" width="9.875" style="1801" customWidth="1"/>
    <col min="2327" max="2560" width="9" style="1801"/>
    <col min="2561" max="2561" width="1.875" style="1801" customWidth="1"/>
    <col min="2562" max="2562" width="6.75" style="1801" customWidth="1"/>
    <col min="2563" max="2563" width="10.25" style="1801" customWidth="1"/>
    <col min="2564" max="2564" width="13.875" style="1801" customWidth="1"/>
    <col min="2565" max="2570" width="0" style="1801" hidden="1" customWidth="1"/>
    <col min="2571" max="2574" width="9.25" style="1801" customWidth="1"/>
    <col min="2575" max="2576" width="9" style="1801"/>
    <col min="2577" max="2577" width="11.5" style="1801" bestFit="1" customWidth="1"/>
    <col min="2578" max="2579" width="9" style="1801"/>
    <col min="2580" max="2582" width="9.875" style="1801" customWidth="1"/>
    <col min="2583" max="2816" width="9" style="1801"/>
    <col min="2817" max="2817" width="1.875" style="1801" customWidth="1"/>
    <col min="2818" max="2818" width="6.75" style="1801" customWidth="1"/>
    <col min="2819" max="2819" width="10.25" style="1801" customWidth="1"/>
    <col min="2820" max="2820" width="13.875" style="1801" customWidth="1"/>
    <col min="2821" max="2826" width="0" style="1801" hidden="1" customWidth="1"/>
    <col min="2827" max="2830" width="9.25" style="1801" customWidth="1"/>
    <col min="2831" max="2832" width="9" style="1801"/>
    <col min="2833" max="2833" width="11.5" style="1801" bestFit="1" customWidth="1"/>
    <col min="2834" max="2835" width="9" style="1801"/>
    <col min="2836" max="2838" width="9.875" style="1801" customWidth="1"/>
    <col min="2839" max="3072" width="9" style="1801"/>
    <col min="3073" max="3073" width="1.875" style="1801" customWidth="1"/>
    <col min="3074" max="3074" width="6.75" style="1801" customWidth="1"/>
    <col min="3075" max="3075" width="10.25" style="1801" customWidth="1"/>
    <col min="3076" max="3076" width="13.875" style="1801" customWidth="1"/>
    <col min="3077" max="3082" width="0" style="1801" hidden="1" customWidth="1"/>
    <col min="3083" max="3086" width="9.25" style="1801" customWidth="1"/>
    <col min="3087" max="3088" width="9" style="1801"/>
    <col min="3089" max="3089" width="11.5" style="1801" bestFit="1" customWidth="1"/>
    <col min="3090" max="3091" width="9" style="1801"/>
    <col min="3092" max="3094" width="9.875" style="1801" customWidth="1"/>
    <col min="3095" max="3328" width="9" style="1801"/>
    <col min="3329" max="3329" width="1.875" style="1801" customWidth="1"/>
    <col min="3330" max="3330" width="6.75" style="1801" customWidth="1"/>
    <col min="3331" max="3331" width="10.25" style="1801" customWidth="1"/>
    <col min="3332" max="3332" width="13.875" style="1801" customWidth="1"/>
    <col min="3333" max="3338" width="0" style="1801" hidden="1" customWidth="1"/>
    <col min="3339" max="3342" width="9.25" style="1801" customWidth="1"/>
    <col min="3343" max="3344" width="9" style="1801"/>
    <col min="3345" max="3345" width="11.5" style="1801" bestFit="1" customWidth="1"/>
    <col min="3346" max="3347" width="9" style="1801"/>
    <col min="3348" max="3350" width="9.875" style="1801" customWidth="1"/>
    <col min="3351" max="3584" width="9" style="1801"/>
    <col min="3585" max="3585" width="1.875" style="1801" customWidth="1"/>
    <col min="3586" max="3586" width="6.75" style="1801" customWidth="1"/>
    <col min="3587" max="3587" width="10.25" style="1801" customWidth="1"/>
    <col min="3588" max="3588" width="13.875" style="1801" customWidth="1"/>
    <col min="3589" max="3594" width="0" style="1801" hidden="1" customWidth="1"/>
    <col min="3595" max="3598" width="9.25" style="1801" customWidth="1"/>
    <col min="3599" max="3600" width="9" style="1801"/>
    <col min="3601" max="3601" width="11.5" style="1801" bestFit="1" customWidth="1"/>
    <col min="3602" max="3603" width="9" style="1801"/>
    <col min="3604" max="3606" width="9.875" style="1801" customWidth="1"/>
    <col min="3607" max="3840" width="9" style="1801"/>
    <col min="3841" max="3841" width="1.875" style="1801" customWidth="1"/>
    <col min="3842" max="3842" width="6.75" style="1801" customWidth="1"/>
    <col min="3843" max="3843" width="10.25" style="1801" customWidth="1"/>
    <col min="3844" max="3844" width="13.875" style="1801" customWidth="1"/>
    <col min="3845" max="3850" width="0" style="1801" hidden="1" customWidth="1"/>
    <col min="3851" max="3854" width="9.25" style="1801" customWidth="1"/>
    <col min="3855" max="3856" width="9" style="1801"/>
    <col min="3857" max="3857" width="11.5" style="1801" bestFit="1" customWidth="1"/>
    <col min="3858" max="3859" width="9" style="1801"/>
    <col min="3860" max="3862" width="9.875" style="1801" customWidth="1"/>
    <col min="3863" max="4096" width="9" style="1801"/>
    <col min="4097" max="4097" width="1.875" style="1801" customWidth="1"/>
    <col min="4098" max="4098" width="6.75" style="1801" customWidth="1"/>
    <col min="4099" max="4099" width="10.25" style="1801" customWidth="1"/>
    <col min="4100" max="4100" width="13.875" style="1801" customWidth="1"/>
    <col min="4101" max="4106" width="0" style="1801" hidden="1" customWidth="1"/>
    <col min="4107" max="4110" width="9.25" style="1801" customWidth="1"/>
    <col min="4111" max="4112" width="9" style="1801"/>
    <col min="4113" max="4113" width="11.5" style="1801" bestFit="1" customWidth="1"/>
    <col min="4114" max="4115" width="9" style="1801"/>
    <col min="4116" max="4118" width="9.875" style="1801" customWidth="1"/>
    <col min="4119" max="4352" width="9" style="1801"/>
    <col min="4353" max="4353" width="1.875" style="1801" customWidth="1"/>
    <col min="4354" max="4354" width="6.75" style="1801" customWidth="1"/>
    <col min="4355" max="4355" width="10.25" style="1801" customWidth="1"/>
    <col min="4356" max="4356" width="13.875" style="1801" customWidth="1"/>
    <col min="4357" max="4362" width="0" style="1801" hidden="1" customWidth="1"/>
    <col min="4363" max="4366" width="9.25" style="1801" customWidth="1"/>
    <col min="4367" max="4368" width="9" style="1801"/>
    <col min="4369" max="4369" width="11.5" style="1801" bestFit="1" customWidth="1"/>
    <col min="4370" max="4371" width="9" style="1801"/>
    <col min="4372" max="4374" width="9.875" style="1801" customWidth="1"/>
    <col min="4375" max="4608" width="9" style="1801"/>
    <col min="4609" max="4609" width="1.875" style="1801" customWidth="1"/>
    <col min="4610" max="4610" width="6.75" style="1801" customWidth="1"/>
    <col min="4611" max="4611" width="10.25" style="1801" customWidth="1"/>
    <col min="4612" max="4612" width="13.875" style="1801" customWidth="1"/>
    <col min="4613" max="4618" width="0" style="1801" hidden="1" customWidth="1"/>
    <col min="4619" max="4622" width="9.25" style="1801" customWidth="1"/>
    <col min="4623" max="4624" width="9" style="1801"/>
    <col min="4625" max="4625" width="11.5" style="1801" bestFit="1" customWidth="1"/>
    <col min="4626" max="4627" width="9" style="1801"/>
    <col min="4628" max="4630" width="9.875" style="1801" customWidth="1"/>
    <col min="4631" max="4864" width="9" style="1801"/>
    <col min="4865" max="4865" width="1.875" style="1801" customWidth="1"/>
    <col min="4866" max="4866" width="6.75" style="1801" customWidth="1"/>
    <col min="4867" max="4867" width="10.25" style="1801" customWidth="1"/>
    <col min="4868" max="4868" width="13.875" style="1801" customWidth="1"/>
    <col min="4869" max="4874" width="0" style="1801" hidden="1" customWidth="1"/>
    <col min="4875" max="4878" width="9.25" style="1801" customWidth="1"/>
    <col min="4879" max="4880" width="9" style="1801"/>
    <col min="4881" max="4881" width="11.5" style="1801" bestFit="1" customWidth="1"/>
    <col min="4882" max="4883" width="9" style="1801"/>
    <col min="4884" max="4886" width="9.875" style="1801" customWidth="1"/>
    <col min="4887" max="5120" width="9" style="1801"/>
    <col min="5121" max="5121" width="1.875" style="1801" customWidth="1"/>
    <col min="5122" max="5122" width="6.75" style="1801" customWidth="1"/>
    <col min="5123" max="5123" width="10.25" style="1801" customWidth="1"/>
    <col min="5124" max="5124" width="13.875" style="1801" customWidth="1"/>
    <col min="5125" max="5130" width="0" style="1801" hidden="1" customWidth="1"/>
    <col min="5131" max="5134" width="9.25" style="1801" customWidth="1"/>
    <col min="5135" max="5136" width="9" style="1801"/>
    <col min="5137" max="5137" width="11.5" style="1801" bestFit="1" customWidth="1"/>
    <col min="5138" max="5139" width="9" style="1801"/>
    <col min="5140" max="5142" width="9.875" style="1801" customWidth="1"/>
    <col min="5143" max="5376" width="9" style="1801"/>
    <col min="5377" max="5377" width="1.875" style="1801" customWidth="1"/>
    <col min="5378" max="5378" width="6.75" style="1801" customWidth="1"/>
    <col min="5379" max="5379" width="10.25" style="1801" customWidth="1"/>
    <col min="5380" max="5380" width="13.875" style="1801" customWidth="1"/>
    <col min="5381" max="5386" width="0" style="1801" hidden="1" customWidth="1"/>
    <col min="5387" max="5390" width="9.25" style="1801" customWidth="1"/>
    <col min="5391" max="5392" width="9" style="1801"/>
    <col min="5393" max="5393" width="11.5" style="1801" bestFit="1" customWidth="1"/>
    <col min="5394" max="5395" width="9" style="1801"/>
    <col min="5396" max="5398" width="9.875" style="1801" customWidth="1"/>
    <col min="5399" max="5632" width="9" style="1801"/>
    <col min="5633" max="5633" width="1.875" style="1801" customWidth="1"/>
    <col min="5634" max="5634" width="6.75" style="1801" customWidth="1"/>
    <col min="5635" max="5635" width="10.25" style="1801" customWidth="1"/>
    <col min="5636" max="5636" width="13.875" style="1801" customWidth="1"/>
    <col min="5637" max="5642" width="0" style="1801" hidden="1" customWidth="1"/>
    <col min="5643" max="5646" width="9.25" style="1801" customWidth="1"/>
    <col min="5647" max="5648" width="9" style="1801"/>
    <col min="5649" max="5649" width="11.5" style="1801" bestFit="1" customWidth="1"/>
    <col min="5650" max="5651" width="9" style="1801"/>
    <col min="5652" max="5654" width="9.875" style="1801" customWidth="1"/>
    <col min="5655" max="5888" width="9" style="1801"/>
    <col min="5889" max="5889" width="1.875" style="1801" customWidth="1"/>
    <col min="5890" max="5890" width="6.75" style="1801" customWidth="1"/>
    <col min="5891" max="5891" width="10.25" style="1801" customWidth="1"/>
    <col min="5892" max="5892" width="13.875" style="1801" customWidth="1"/>
    <col min="5893" max="5898" width="0" style="1801" hidden="1" customWidth="1"/>
    <col min="5899" max="5902" width="9.25" style="1801" customWidth="1"/>
    <col min="5903" max="5904" width="9" style="1801"/>
    <col min="5905" max="5905" width="11.5" style="1801" bestFit="1" customWidth="1"/>
    <col min="5906" max="5907" width="9" style="1801"/>
    <col min="5908" max="5910" width="9.875" style="1801" customWidth="1"/>
    <col min="5911" max="6144" width="9" style="1801"/>
    <col min="6145" max="6145" width="1.875" style="1801" customWidth="1"/>
    <col min="6146" max="6146" width="6.75" style="1801" customWidth="1"/>
    <col min="6147" max="6147" width="10.25" style="1801" customWidth="1"/>
    <col min="6148" max="6148" width="13.875" style="1801" customWidth="1"/>
    <col min="6149" max="6154" width="0" style="1801" hidden="1" customWidth="1"/>
    <col min="6155" max="6158" width="9.25" style="1801" customWidth="1"/>
    <col min="6159" max="6160" width="9" style="1801"/>
    <col min="6161" max="6161" width="11.5" style="1801" bestFit="1" customWidth="1"/>
    <col min="6162" max="6163" width="9" style="1801"/>
    <col min="6164" max="6166" width="9.875" style="1801" customWidth="1"/>
    <col min="6167" max="6400" width="9" style="1801"/>
    <col min="6401" max="6401" width="1.875" style="1801" customWidth="1"/>
    <col min="6402" max="6402" width="6.75" style="1801" customWidth="1"/>
    <col min="6403" max="6403" width="10.25" style="1801" customWidth="1"/>
    <col min="6404" max="6404" width="13.875" style="1801" customWidth="1"/>
    <col min="6405" max="6410" width="0" style="1801" hidden="1" customWidth="1"/>
    <col min="6411" max="6414" width="9.25" style="1801" customWidth="1"/>
    <col min="6415" max="6416" width="9" style="1801"/>
    <col min="6417" max="6417" width="11.5" style="1801" bestFit="1" customWidth="1"/>
    <col min="6418" max="6419" width="9" style="1801"/>
    <col min="6420" max="6422" width="9.875" style="1801" customWidth="1"/>
    <col min="6423" max="6656" width="9" style="1801"/>
    <col min="6657" max="6657" width="1.875" style="1801" customWidth="1"/>
    <col min="6658" max="6658" width="6.75" style="1801" customWidth="1"/>
    <col min="6659" max="6659" width="10.25" style="1801" customWidth="1"/>
    <col min="6660" max="6660" width="13.875" style="1801" customWidth="1"/>
    <col min="6661" max="6666" width="0" style="1801" hidden="1" customWidth="1"/>
    <col min="6667" max="6670" width="9.25" style="1801" customWidth="1"/>
    <col min="6671" max="6672" width="9" style="1801"/>
    <col min="6673" max="6673" width="11.5" style="1801" bestFit="1" customWidth="1"/>
    <col min="6674" max="6675" width="9" style="1801"/>
    <col min="6676" max="6678" width="9.875" style="1801" customWidth="1"/>
    <col min="6679" max="6912" width="9" style="1801"/>
    <col min="6913" max="6913" width="1.875" style="1801" customWidth="1"/>
    <col min="6914" max="6914" width="6.75" style="1801" customWidth="1"/>
    <col min="6915" max="6915" width="10.25" style="1801" customWidth="1"/>
    <col min="6916" max="6916" width="13.875" style="1801" customWidth="1"/>
    <col min="6917" max="6922" width="0" style="1801" hidden="1" customWidth="1"/>
    <col min="6923" max="6926" width="9.25" style="1801" customWidth="1"/>
    <col min="6927" max="6928" width="9" style="1801"/>
    <col min="6929" max="6929" width="11.5" style="1801" bestFit="1" customWidth="1"/>
    <col min="6930" max="6931" width="9" style="1801"/>
    <col min="6932" max="6934" width="9.875" style="1801" customWidth="1"/>
    <col min="6935" max="7168" width="9" style="1801"/>
    <col min="7169" max="7169" width="1.875" style="1801" customWidth="1"/>
    <col min="7170" max="7170" width="6.75" style="1801" customWidth="1"/>
    <col min="7171" max="7171" width="10.25" style="1801" customWidth="1"/>
    <col min="7172" max="7172" width="13.875" style="1801" customWidth="1"/>
    <col min="7173" max="7178" width="0" style="1801" hidden="1" customWidth="1"/>
    <col min="7179" max="7182" width="9.25" style="1801" customWidth="1"/>
    <col min="7183" max="7184" width="9" style="1801"/>
    <col min="7185" max="7185" width="11.5" style="1801" bestFit="1" customWidth="1"/>
    <col min="7186" max="7187" width="9" style="1801"/>
    <col min="7188" max="7190" width="9.875" style="1801" customWidth="1"/>
    <col min="7191" max="7424" width="9" style="1801"/>
    <col min="7425" max="7425" width="1.875" style="1801" customWidth="1"/>
    <col min="7426" max="7426" width="6.75" style="1801" customWidth="1"/>
    <col min="7427" max="7427" width="10.25" style="1801" customWidth="1"/>
    <col min="7428" max="7428" width="13.875" style="1801" customWidth="1"/>
    <col min="7429" max="7434" width="0" style="1801" hidden="1" customWidth="1"/>
    <col min="7435" max="7438" width="9.25" style="1801" customWidth="1"/>
    <col min="7439" max="7440" width="9" style="1801"/>
    <col min="7441" max="7441" width="11.5" style="1801" bestFit="1" customWidth="1"/>
    <col min="7442" max="7443" width="9" style="1801"/>
    <col min="7444" max="7446" width="9.875" style="1801" customWidth="1"/>
    <col min="7447" max="7680" width="9" style="1801"/>
    <col min="7681" max="7681" width="1.875" style="1801" customWidth="1"/>
    <col min="7682" max="7682" width="6.75" style="1801" customWidth="1"/>
    <col min="7683" max="7683" width="10.25" style="1801" customWidth="1"/>
    <col min="7684" max="7684" width="13.875" style="1801" customWidth="1"/>
    <col min="7685" max="7690" width="0" style="1801" hidden="1" customWidth="1"/>
    <col min="7691" max="7694" width="9.25" style="1801" customWidth="1"/>
    <col min="7695" max="7696" width="9" style="1801"/>
    <col min="7697" max="7697" width="11.5" style="1801" bestFit="1" customWidth="1"/>
    <col min="7698" max="7699" width="9" style="1801"/>
    <col min="7700" max="7702" width="9.875" style="1801" customWidth="1"/>
    <col min="7703" max="7936" width="9" style="1801"/>
    <col min="7937" max="7937" width="1.875" style="1801" customWidth="1"/>
    <col min="7938" max="7938" width="6.75" style="1801" customWidth="1"/>
    <col min="7939" max="7939" width="10.25" style="1801" customWidth="1"/>
    <col min="7940" max="7940" width="13.875" style="1801" customWidth="1"/>
    <col min="7941" max="7946" width="0" style="1801" hidden="1" customWidth="1"/>
    <col min="7947" max="7950" width="9.25" style="1801" customWidth="1"/>
    <col min="7951" max="7952" width="9" style="1801"/>
    <col min="7953" max="7953" width="11.5" style="1801" bestFit="1" customWidth="1"/>
    <col min="7954" max="7955" width="9" style="1801"/>
    <col min="7956" max="7958" width="9.875" style="1801" customWidth="1"/>
    <col min="7959" max="8192" width="9" style="1801"/>
    <col min="8193" max="8193" width="1.875" style="1801" customWidth="1"/>
    <col min="8194" max="8194" width="6.75" style="1801" customWidth="1"/>
    <col min="8195" max="8195" width="10.25" style="1801" customWidth="1"/>
    <col min="8196" max="8196" width="13.875" style="1801" customWidth="1"/>
    <col min="8197" max="8202" width="0" style="1801" hidden="1" customWidth="1"/>
    <col min="8203" max="8206" width="9.25" style="1801" customWidth="1"/>
    <col min="8207" max="8208" width="9" style="1801"/>
    <col min="8209" max="8209" width="11.5" style="1801" bestFit="1" customWidth="1"/>
    <col min="8210" max="8211" width="9" style="1801"/>
    <col min="8212" max="8214" width="9.875" style="1801" customWidth="1"/>
    <col min="8215" max="8448" width="9" style="1801"/>
    <col min="8449" max="8449" width="1.875" style="1801" customWidth="1"/>
    <col min="8450" max="8450" width="6.75" style="1801" customWidth="1"/>
    <col min="8451" max="8451" width="10.25" style="1801" customWidth="1"/>
    <col min="8452" max="8452" width="13.875" style="1801" customWidth="1"/>
    <col min="8453" max="8458" width="0" style="1801" hidden="1" customWidth="1"/>
    <col min="8459" max="8462" width="9.25" style="1801" customWidth="1"/>
    <col min="8463" max="8464" width="9" style="1801"/>
    <col min="8465" max="8465" width="11.5" style="1801" bestFit="1" customWidth="1"/>
    <col min="8466" max="8467" width="9" style="1801"/>
    <col min="8468" max="8470" width="9.875" style="1801" customWidth="1"/>
    <col min="8471" max="8704" width="9" style="1801"/>
    <col min="8705" max="8705" width="1.875" style="1801" customWidth="1"/>
    <col min="8706" max="8706" width="6.75" style="1801" customWidth="1"/>
    <col min="8707" max="8707" width="10.25" style="1801" customWidth="1"/>
    <col min="8708" max="8708" width="13.875" style="1801" customWidth="1"/>
    <col min="8709" max="8714" width="0" style="1801" hidden="1" customWidth="1"/>
    <col min="8715" max="8718" width="9.25" style="1801" customWidth="1"/>
    <col min="8719" max="8720" width="9" style="1801"/>
    <col min="8721" max="8721" width="11.5" style="1801" bestFit="1" customWidth="1"/>
    <col min="8722" max="8723" width="9" style="1801"/>
    <col min="8724" max="8726" width="9.875" style="1801" customWidth="1"/>
    <col min="8727" max="8960" width="9" style="1801"/>
    <col min="8961" max="8961" width="1.875" style="1801" customWidth="1"/>
    <col min="8962" max="8962" width="6.75" style="1801" customWidth="1"/>
    <col min="8963" max="8963" width="10.25" style="1801" customWidth="1"/>
    <col min="8964" max="8964" width="13.875" style="1801" customWidth="1"/>
    <col min="8965" max="8970" width="0" style="1801" hidden="1" customWidth="1"/>
    <col min="8971" max="8974" width="9.25" style="1801" customWidth="1"/>
    <col min="8975" max="8976" width="9" style="1801"/>
    <col min="8977" max="8977" width="11.5" style="1801" bestFit="1" customWidth="1"/>
    <col min="8978" max="8979" width="9" style="1801"/>
    <col min="8980" max="8982" width="9.875" style="1801" customWidth="1"/>
    <col min="8983" max="9216" width="9" style="1801"/>
    <col min="9217" max="9217" width="1.875" style="1801" customWidth="1"/>
    <col min="9218" max="9218" width="6.75" style="1801" customWidth="1"/>
    <col min="9219" max="9219" width="10.25" style="1801" customWidth="1"/>
    <col min="9220" max="9220" width="13.875" style="1801" customWidth="1"/>
    <col min="9221" max="9226" width="0" style="1801" hidden="1" customWidth="1"/>
    <col min="9227" max="9230" width="9.25" style="1801" customWidth="1"/>
    <col min="9231" max="9232" width="9" style="1801"/>
    <col min="9233" max="9233" width="11.5" style="1801" bestFit="1" customWidth="1"/>
    <col min="9234" max="9235" width="9" style="1801"/>
    <col min="9236" max="9238" width="9.875" style="1801" customWidth="1"/>
    <col min="9239" max="9472" width="9" style="1801"/>
    <col min="9473" max="9473" width="1.875" style="1801" customWidth="1"/>
    <col min="9474" max="9474" width="6.75" style="1801" customWidth="1"/>
    <col min="9475" max="9475" width="10.25" style="1801" customWidth="1"/>
    <col min="9476" max="9476" width="13.875" style="1801" customWidth="1"/>
    <col min="9477" max="9482" width="0" style="1801" hidden="1" customWidth="1"/>
    <col min="9483" max="9486" width="9.25" style="1801" customWidth="1"/>
    <col min="9487" max="9488" width="9" style="1801"/>
    <col min="9489" max="9489" width="11.5" style="1801" bestFit="1" customWidth="1"/>
    <col min="9490" max="9491" width="9" style="1801"/>
    <col min="9492" max="9494" width="9.875" style="1801" customWidth="1"/>
    <col min="9495" max="9728" width="9" style="1801"/>
    <col min="9729" max="9729" width="1.875" style="1801" customWidth="1"/>
    <col min="9730" max="9730" width="6.75" style="1801" customWidth="1"/>
    <col min="9731" max="9731" width="10.25" style="1801" customWidth="1"/>
    <col min="9732" max="9732" width="13.875" style="1801" customWidth="1"/>
    <col min="9733" max="9738" width="0" style="1801" hidden="1" customWidth="1"/>
    <col min="9739" max="9742" width="9.25" style="1801" customWidth="1"/>
    <col min="9743" max="9744" width="9" style="1801"/>
    <col min="9745" max="9745" width="11.5" style="1801" bestFit="1" customWidth="1"/>
    <col min="9746" max="9747" width="9" style="1801"/>
    <col min="9748" max="9750" width="9.875" style="1801" customWidth="1"/>
    <col min="9751" max="9984" width="9" style="1801"/>
    <col min="9985" max="9985" width="1.875" style="1801" customWidth="1"/>
    <col min="9986" max="9986" width="6.75" style="1801" customWidth="1"/>
    <col min="9987" max="9987" width="10.25" style="1801" customWidth="1"/>
    <col min="9988" max="9988" width="13.875" style="1801" customWidth="1"/>
    <col min="9989" max="9994" width="0" style="1801" hidden="1" customWidth="1"/>
    <col min="9995" max="9998" width="9.25" style="1801" customWidth="1"/>
    <col min="9999" max="10000" width="9" style="1801"/>
    <col min="10001" max="10001" width="11.5" style="1801" bestFit="1" customWidth="1"/>
    <col min="10002" max="10003" width="9" style="1801"/>
    <col min="10004" max="10006" width="9.875" style="1801" customWidth="1"/>
    <col min="10007" max="10240" width="9" style="1801"/>
    <col min="10241" max="10241" width="1.875" style="1801" customWidth="1"/>
    <col min="10242" max="10242" width="6.75" style="1801" customWidth="1"/>
    <col min="10243" max="10243" width="10.25" style="1801" customWidth="1"/>
    <col min="10244" max="10244" width="13.875" style="1801" customWidth="1"/>
    <col min="10245" max="10250" width="0" style="1801" hidden="1" customWidth="1"/>
    <col min="10251" max="10254" width="9.25" style="1801" customWidth="1"/>
    <col min="10255" max="10256" width="9" style="1801"/>
    <col min="10257" max="10257" width="11.5" style="1801" bestFit="1" customWidth="1"/>
    <col min="10258" max="10259" width="9" style="1801"/>
    <col min="10260" max="10262" width="9.875" style="1801" customWidth="1"/>
    <col min="10263" max="10496" width="9" style="1801"/>
    <col min="10497" max="10497" width="1.875" style="1801" customWidth="1"/>
    <col min="10498" max="10498" width="6.75" style="1801" customWidth="1"/>
    <col min="10499" max="10499" width="10.25" style="1801" customWidth="1"/>
    <col min="10500" max="10500" width="13.875" style="1801" customWidth="1"/>
    <col min="10501" max="10506" width="0" style="1801" hidden="1" customWidth="1"/>
    <col min="10507" max="10510" width="9.25" style="1801" customWidth="1"/>
    <col min="10511" max="10512" width="9" style="1801"/>
    <col min="10513" max="10513" width="11.5" style="1801" bestFit="1" customWidth="1"/>
    <col min="10514" max="10515" width="9" style="1801"/>
    <col min="10516" max="10518" width="9.875" style="1801" customWidth="1"/>
    <col min="10519" max="10752" width="9" style="1801"/>
    <col min="10753" max="10753" width="1.875" style="1801" customWidth="1"/>
    <col min="10754" max="10754" width="6.75" style="1801" customWidth="1"/>
    <col min="10755" max="10755" width="10.25" style="1801" customWidth="1"/>
    <col min="10756" max="10756" width="13.875" style="1801" customWidth="1"/>
    <col min="10757" max="10762" width="0" style="1801" hidden="1" customWidth="1"/>
    <col min="10763" max="10766" width="9.25" style="1801" customWidth="1"/>
    <col min="10767" max="10768" width="9" style="1801"/>
    <col min="10769" max="10769" width="11.5" style="1801" bestFit="1" customWidth="1"/>
    <col min="10770" max="10771" width="9" style="1801"/>
    <col min="10772" max="10774" width="9.875" style="1801" customWidth="1"/>
    <col min="10775" max="11008" width="9" style="1801"/>
    <col min="11009" max="11009" width="1.875" style="1801" customWidth="1"/>
    <col min="11010" max="11010" width="6.75" style="1801" customWidth="1"/>
    <col min="11011" max="11011" width="10.25" style="1801" customWidth="1"/>
    <col min="11012" max="11012" width="13.875" style="1801" customWidth="1"/>
    <col min="11013" max="11018" width="0" style="1801" hidden="1" customWidth="1"/>
    <col min="11019" max="11022" width="9.25" style="1801" customWidth="1"/>
    <col min="11023" max="11024" width="9" style="1801"/>
    <col min="11025" max="11025" width="11.5" style="1801" bestFit="1" customWidth="1"/>
    <col min="11026" max="11027" width="9" style="1801"/>
    <col min="11028" max="11030" width="9.875" style="1801" customWidth="1"/>
    <col min="11031" max="11264" width="9" style="1801"/>
    <col min="11265" max="11265" width="1.875" style="1801" customWidth="1"/>
    <col min="11266" max="11266" width="6.75" style="1801" customWidth="1"/>
    <col min="11267" max="11267" width="10.25" style="1801" customWidth="1"/>
    <col min="11268" max="11268" width="13.875" style="1801" customWidth="1"/>
    <col min="11269" max="11274" width="0" style="1801" hidden="1" customWidth="1"/>
    <col min="11275" max="11278" width="9.25" style="1801" customWidth="1"/>
    <col min="11279" max="11280" width="9" style="1801"/>
    <col min="11281" max="11281" width="11.5" style="1801" bestFit="1" customWidth="1"/>
    <col min="11282" max="11283" width="9" style="1801"/>
    <col min="11284" max="11286" width="9.875" style="1801" customWidth="1"/>
    <col min="11287" max="11520" width="9" style="1801"/>
    <col min="11521" max="11521" width="1.875" style="1801" customWidth="1"/>
    <col min="11522" max="11522" width="6.75" style="1801" customWidth="1"/>
    <col min="11523" max="11523" width="10.25" style="1801" customWidth="1"/>
    <col min="11524" max="11524" width="13.875" style="1801" customWidth="1"/>
    <col min="11525" max="11530" width="0" style="1801" hidden="1" customWidth="1"/>
    <col min="11531" max="11534" width="9.25" style="1801" customWidth="1"/>
    <col min="11535" max="11536" width="9" style="1801"/>
    <col min="11537" max="11537" width="11.5" style="1801" bestFit="1" customWidth="1"/>
    <col min="11538" max="11539" width="9" style="1801"/>
    <col min="11540" max="11542" width="9.875" style="1801" customWidth="1"/>
    <col min="11543" max="11776" width="9" style="1801"/>
    <col min="11777" max="11777" width="1.875" style="1801" customWidth="1"/>
    <col min="11778" max="11778" width="6.75" style="1801" customWidth="1"/>
    <col min="11779" max="11779" width="10.25" style="1801" customWidth="1"/>
    <col min="11780" max="11780" width="13.875" style="1801" customWidth="1"/>
    <col min="11781" max="11786" width="0" style="1801" hidden="1" customWidth="1"/>
    <col min="11787" max="11790" width="9.25" style="1801" customWidth="1"/>
    <col min="11791" max="11792" width="9" style="1801"/>
    <col min="11793" max="11793" width="11.5" style="1801" bestFit="1" customWidth="1"/>
    <col min="11794" max="11795" width="9" style="1801"/>
    <col min="11796" max="11798" width="9.875" style="1801" customWidth="1"/>
    <col min="11799" max="12032" width="9" style="1801"/>
    <col min="12033" max="12033" width="1.875" style="1801" customWidth="1"/>
    <col min="12034" max="12034" width="6.75" style="1801" customWidth="1"/>
    <col min="12035" max="12035" width="10.25" style="1801" customWidth="1"/>
    <col min="12036" max="12036" width="13.875" style="1801" customWidth="1"/>
    <col min="12037" max="12042" width="0" style="1801" hidden="1" customWidth="1"/>
    <col min="12043" max="12046" width="9.25" style="1801" customWidth="1"/>
    <col min="12047" max="12048" width="9" style="1801"/>
    <col min="12049" max="12049" width="11.5" style="1801" bestFit="1" customWidth="1"/>
    <col min="12050" max="12051" width="9" style="1801"/>
    <col min="12052" max="12054" width="9.875" style="1801" customWidth="1"/>
    <col min="12055" max="12288" width="9" style="1801"/>
    <col min="12289" max="12289" width="1.875" style="1801" customWidth="1"/>
    <col min="12290" max="12290" width="6.75" style="1801" customWidth="1"/>
    <col min="12291" max="12291" width="10.25" style="1801" customWidth="1"/>
    <col min="12292" max="12292" width="13.875" style="1801" customWidth="1"/>
    <col min="12293" max="12298" width="0" style="1801" hidden="1" customWidth="1"/>
    <col min="12299" max="12302" width="9.25" style="1801" customWidth="1"/>
    <col min="12303" max="12304" width="9" style="1801"/>
    <col min="12305" max="12305" width="11.5" style="1801" bestFit="1" customWidth="1"/>
    <col min="12306" max="12307" width="9" style="1801"/>
    <col min="12308" max="12310" width="9.875" style="1801" customWidth="1"/>
    <col min="12311" max="12544" width="9" style="1801"/>
    <col min="12545" max="12545" width="1.875" style="1801" customWidth="1"/>
    <col min="12546" max="12546" width="6.75" style="1801" customWidth="1"/>
    <col min="12547" max="12547" width="10.25" style="1801" customWidth="1"/>
    <col min="12548" max="12548" width="13.875" style="1801" customWidth="1"/>
    <col min="12549" max="12554" width="0" style="1801" hidden="1" customWidth="1"/>
    <col min="12555" max="12558" width="9.25" style="1801" customWidth="1"/>
    <col min="12559" max="12560" width="9" style="1801"/>
    <col min="12561" max="12561" width="11.5" style="1801" bestFit="1" customWidth="1"/>
    <col min="12562" max="12563" width="9" style="1801"/>
    <col min="12564" max="12566" width="9.875" style="1801" customWidth="1"/>
    <col min="12567" max="12800" width="9" style="1801"/>
    <col min="12801" max="12801" width="1.875" style="1801" customWidth="1"/>
    <col min="12802" max="12802" width="6.75" style="1801" customWidth="1"/>
    <col min="12803" max="12803" width="10.25" style="1801" customWidth="1"/>
    <col min="12804" max="12804" width="13.875" style="1801" customWidth="1"/>
    <col min="12805" max="12810" width="0" style="1801" hidden="1" customWidth="1"/>
    <col min="12811" max="12814" width="9.25" style="1801" customWidth="1"/>
    <col min="12815" max="12816" width="9" style="1801"/>
    <col min="12817" max="12817" width="11.5" style="1801" bestFit="1" customWidth="1"/>
    <col min="12818" max="12819" width="9" style="1801"/>
    <col min="12820" max="12822" width="9.875" style="1801" customWidth="1"/>
    <col min="12823" max="13056" width="9" style="1801"/>
    <col min="13057" max="13057" width="1.875" style="1801" customWidth="1"/>
    <col min="13058" max="13058" width="6.75" style="1801" customWidth="1"/>
    <col min="13059" max="13059" width="10.25" style="1801" customWidth="1"/>
    <col min="13060" max="13060" width="13.875" style="1801" customWidth="1"/>
    <col min="13061" max="13066" width="0" style="1801" hidden="1" customWidth="1"/>
    <col min="13067" max="13070" width="9.25" style="1801" customWidth="1"/>
    <col min="13071" max="13072" width="9" style="1801"/>
    <col min="13073" max="13073" width="11.5" style="1801" bestFit="1" customWidth="1"/>
    <col min="13074" max="13075" width="9" style="1801"/>
    <col min="13076" max="13078" width="9.875" style="1801" customWidth="1"/>
    <col min="13079" max="13312" width="9" style="1801"/>
    <col min="13313" max="13313" width="1.875" style="1801" customWidth="1"/>
    <col min="13314" max="13314" width="6.75" style="1801" customWidth="1"/>
    <col min="13315" max="13315" width="10.25" style="1801" customWidth="1"/>
    <col min="13316" max="13316" width="13.875" style="1801" customWidth="1"/>
    <col min="13317" max="13322" width="0" style="1801" hidden="1" customWidth="1"/>
    <col min="13323" max="13326" width="9.25" style="1801" customWidth="1"/>
    <col min="13327" max="13328" width="9" style="1801"/>
    <col min="13329" max="13329" width="11.5" style="1801" bestFit="1" customWidth="1"/>
    <col min="13330" max="13331" width="9" style="1801"/>
    <col min="13332" max="13334" width="9.875" style="1801" customWidth="1"/>
    <col min="13335" max="13568" width="9" style="1801"/>
    <col min="13569" max="13569" width="1.875" style="1801" customWidth="1"/>
    <col min="13570" max="13570" width="6.75" style="1801" customWidth="1"/>
    <col min="13571" max="13571" width="10.25" style="1801" customWidth="1"/>
    <col min="13572" max="13572" width="13.875" style="1801" customWidth="1"/>
    <col min="13573" max="13578" width="0" style="1801" hidden="1" customWidth="1"/>
    <col min="13579" max="13582" width="9.25" style="1801" customWidth="1"/>
    <col min="13583" max="13584" width="9" style="1801"/>
    <col min="13585" max="13585" width="11.5" style="1801" bestFit="1" customWidth="1"/>
    <col min="13586" max="13587" width="9" style="1801"/>
    <col min="13588" max="13590" width="9.875" style="1801" customWidth="1"/>
    <col min="13591" max="13824" width="9" style="1801"/>
    <col min="13825" max="13825" width="1.875" style="1801" customWidth="1"/>
    <col min="13826" max="13826" width="6.75" style="1801" customWidth="1"/>
    <col min="13827" max="13827" width="10.25" style="1801" customWidth="1"/>
    <col min="13828" max="13828" width="13.875" style="1801" customWidth="1"/>
    <col min="13829" max="13834" width="0" style="1801" hidden="1" customWidth="1"/>
    <col min="13835" max="13838" width="9.25" style="1801" customWidth="1"/>
    <col min="13839" max="13840" width="9" style="1801"/>
    <col min="13841" max="13841" width="11.5" style="1801" bestFit="1" customWidth="1"/>
    <col min="13842" max="13843" width="9" style="1801"/>
    <col min="13844" max="13846" width="9.875" style="1801" customWidth="1"/>
    <col min="13847" max="14080" width="9" style="1801"/>
    <col min="14081" max="14081" width="1.875" style="1801" customWidth="1"/>
    <col min="14082" max="14082" width="6.75" style="1801" customWidth="1"/>
    <col min="14083" max="14083" width="10.25" style="1801" customWidth="1"/>
    <col min="14084" max="14084" width="13.875" style="1801" customWidth="1"/>
    <col min="14085" max="14090" width="0" style="1801" hidden="1" customWidth="1"/>
    <col min="14091" max="14094" width="9.25" style="1801" customWidth="1"/>
    <col min="14095" max="14096" width="9" style="1801"/>
    <col min="14097" max="14097" width="11.5" style="1801" bestFit="1" customWidth="1"/>
    <col min="14098" max="14099" width="9" style="1801"/>
    <col min="14100" max="14102" width="9.875" style="1801" customWidth="1"/>
    <col min="14103" max="14336" width="9" style="1801"/>
    <col min="14337" max="14337" width="1.875" style="1801" customWidth="1"/>
    <col min="14338" max="14338" width="6.75" style="1801" customWidth="1"/>
    <col min="14339" max="14339" width="10.25" style="1801" customWidth="1"/>
    <col min="14340" max="14340" width="13.875" style="1801" customWidth="1"/>
    <col min="14341" max="14346" width="0" style="1801" hidden="1" customWidth="1"/>
    <col min="14347" max="14350" width="9.25" style="1801" customWidth="1"/>
    <col min="14351" max="14352" width="9" style="1801"/>
    <col min="14353" max="14353" width="11.5" style="1801" bestFit="1" customWidth="1"/>
    <col min="14354" max="14355" width="9" style="1801"/>
    <col min="14356" max="14358" width="9.875" style="1801" customWidth="1"/>
    <col min="14359" max="14592" width="9" style="1801"/>
    <col min="14593" max="14593" width="1.875" style="1801" customWidth="1"/>
    <col min="14594" max="14594" width="6.75" style="1801" customWidth="1"/>
    <col min="14595" max="14595" width="10.25" style="1801" customWidth="1"/>
    <col min="14596" max="14596" width="13.875" style="1801" customWidth="1"/>
    <col min="14597" max="14602" width="0" style="1801" hidden="1" customWidth="1"/>
    <col min="14603" max="14606" width="9.25" style="1801" customWidth="1"/>
    <col min="14607" max="14608" width="9" style="1801"/>
    <col min="14609" max="14609" width="11.5" style="1801" bestFit="1" customWidth="1"/>
    <col min="14610" max="14611" width="9" style="1801"/>
    <col min="14612" max="14614" width="9.875" style="1801" customWidth="1"/>
    <col min="14615" max="14848" width="9" style="1801"/>
    <col min="14849" max="14849" width="1.875" style="1801" customWidth="1"/>
    <col min="14850" max="14850" width="6.75" style="1801" customWidth="1"/>
    <col min="14851" max="14851" width="10.25" style="1801" customWidth="1"/>
    <col min="14852" max="14852" width="13.875" style="1801" customWidth="1"/>
    <col min="14853" max="14858" width="0" style="1801" hidden="1" customWidth="1"/>
    <col min="14859" max="14862" width="9.25" style="1801" customWidth="1"/>
    <col min="14863" max="14864" width="9" style="1801"/>
    <col min="14865" max="14865" width="11.5" style="1801" bestFit="1" customWidth="1"/>
    <col min="14866" max="14867" width="9" style="1801"/>
    <col min="14868" max="14870" width="9.875" style="1801" customWidth="1"/>
    <col min="14871" max="15104" width="9" style="1801"/>
    <col min="15105" max="15105" width="1.875" style="1801" customWidth="1"/>
    <col min="15106" max="15106" width="6.75" style="1801" customWidth="1"/>
    <col min="15107" max="15107" width="10.25" style="1801" customWidth="1"/>
    <col min="15108" max="15108" width="13.875" style="1801" customWidth="1"/>
    <col min="15109" max="15114" width="0" style="1801" hidden="1" customWidth="1"/>
    <col min="15115" max="15118" width="9.25" style="1801" customWidth="1"/>
    <col min="15119" max="15120" width="9" style="1801"/>
    <col min="15121" max="15121" width="11.5" style="1801" bestFit="1" customWidth="1"/>
    <col min="15122" max="15123" width="9" style="1801"/>
    <col min="15124" max="15126" width="9.875" style="1801" customWidth="1"/>
    <col min="15127" max="15360" width="9" style="1801"/>
    <col min="15361" max="15361" width="1.875" style="1801" customWidth="1"/>
    <col min="15362" max="15362" width="6.75" style="1801" customWidth="1"/>
    <col min="15363" max="15363" width="10.25" style="1801" customWidth="1"/>
    <col min="15364" max="15364" width="13.875" style="1801" customWidth="1"/>
    <col min="15365" max="15370" width="0" style="1801" hidden="1" customWidth="1"/>
    <col min="15371" max="15374" width="9.25" style="1801" customWidth="1"/>
    <col min="15375" max="15376" width="9" style="1801"/>
    <col min="15377" max="15377" width="11.5" style="1801" bestFit="1" customWidth="1"/>
    <col min="15378" max="15379" width="9" style="1801"/>
    <col min="15380" max="15382" width="9.875" style="1801" customWidth="1"/>
    <col min="15383" max="15616" width="9" style="1801"/>
    <col min="15617" max="15617" width="1.875" style="1801" customWidth="1"/>
    <col min="15618" max="15618" width="6.75" style="1801" customWidth="1"/>
    <col min="15619" max="15619" width="10.25" style="1801" customWidth="1"/>
    <col min="15620" max="15620" width="13.875" style="1801" customWidth="1"/>
    <col min="15621" max="15626" width="0" style="1801" hidden="1" customWidth="1"/>
    <col min="15627" max="15630" width="9.25" style="1801" customWidth="1"/>
    <col min="15631" max="15632" width="9" style="1801"/>
    <col min="15633" max="15633" width="11.5" style="1801" bestFit="1" customWidth="1"/>
    <col min="15634" max="15635" width="9" style="1801"/>
    <col min="15636" max="15638" width="9.875" style="1801" customWidth="1"/>
    <col min="15639" max="15872" width="9" style="1801"/>
    <col min="15873" max="15873" width="1.875" style="1801" customWidth="1"/>
    <col min="15874" max="15874" width="6.75" style="1801" customWidth="1"/>
    <col min="15875" max="15875" width="10.25" style="1801" customWidth="1"/>
    <col min="15876" max="15876" width="13.875" style="1801" customWidth="1"/>
    <col min="15877" max="15882" width="0" style="1801" hidden="1" customWidth="1"/>
    <col min="15883" max="15886" width="9.25" style="1801" customWidth="1"/>
    <col min="15887" max="15888" width="9" style="1801"/>
    <col min="15889" max="15889" width="11.5" style="1801" bestFit="1" customWidth="1"/>
    <col min="15890" max="15891" width="9" style="1801"/>
    <col min="15892" max="15894" width="9.875" style="1801" customWidth="1"/>
    <col min="15895" max="16128" width="9" style="1801"/>
    <col min="16129" max="16129" width="1.875" style="1801" customWidth="1"/>
    <col min="16130" max="16130" width="6.75" style="1801" customWidth="1"/>
    <col min="16131" max="16131" width="10.25" style="1801" customWidth="1"/>
    <col min="16132" max="16132" width="13.875" style="1801" customWidth="1"/>
    <col min="16133" max="16138" width="0" style="1801" hidden="1" customWidth="1"/>
    <col min="16139" max="16142" width="9.25" style="1801" customWidth="1"/>
    <col min="16143" max="16144" width="9" style="1801"/>
    <col min="16145" max="16145" width="11.5" style="1801" bestFit="1" customWidth="1"/>
    <col min="16146" max="16147" width="9" style="1801"/>
    <col min="16148" max="16150" width="9.875" style="1801" customWidth="1"/>
    <col min="16151" max="16384" width="9" style="1801"/>
  </cols>
  <sheetData>
    <row r="1" spans="1:20" ht="16.5" customHeight="1">
      <c r="A1" s="1800" t="s">
        <v>437</v>
      </c>
    </row>
    <row r="2" spans="1:20" ht="15" thickBot="1">
      <c r="H2" s="1801"/>
      <c r="I2" s="1968"/>
      <c r="J2" s="1969"/>
      <c r="K2" s="1969"/>
      <c r="L2" s="1969"/>
      <c r="M2" s="1969"/>
      <c r="P2" s="1969" t="s">
        <v>966</v>
      </c>
    </row>
    <row r="3" spans="1:20" ht="20.25" customHeight="1">
      <c r="B3" s="1970" t="s">
        <v>438</v>
      </c>
      <c r="C3" s="1971" t="s">
        <v>439</v>
      </c>
      <c r="D3" s="1972"/>
      <c r="E3" s="1973">
        <v>24</v>
      </c>
      <c r="F3" s="1974">
        <v>25</v>
      </c>
      <c r="G3" s="1974">
        <v>27</v>
      </c>
      <c r="H3" s="1974">
        <v>28</v>
      </c>
      <c r="I3" s="1974">
        <v>29</v>
      </c>
      <c r="J3" s="1974">
        <v>30</v>
      </c>
      <c r="K3" s="1974" t="s">
        <v>54</v>
      </c>
      <c r="L3" s="1974" t="s">
        <v>509</v>
      </c>
      <c r="M3" s="1974" t="s">
        <v>852</v>
      </c>
      <c r="N3" s="1974" t="s">
        <v>862</v>
      </c>
      <c r="O3" s="1974" t="s">
        <v>888</v>
      </c>
      <c r="P3" s="1975" t="s">
        <v>929</v>
      </c>
    </row>
    <row r="4" spans="1:20" ht="20.25" customHeight="1" thickBot="1">
      <c r="B4" s="1976"/>
      <c r="C4" s="1977"/>
      <c r="D4" s="1978"/>
      <c r="E4" s="1979"/>
      <c r="F4" s="1980"/>
      <c r="G4" s="1980"/>
      <c r="H4" s="1980"/>
      <c r="I4" s="1980"/>
      <c r="J4" s="1980"/>
      <c r="K4" s="1980"/>
      <c r="L4" s="1980"/>
      <c r="M4" s="1980"/>
      <c r="N4" s="1980"/>
      <c r="O4" s="1980"/>
      <c r="P4" s="1981"/>
    </row>
    <row r="5" spans="1:20" ht="21.75" customHeight="1">
      <c r="B5" s="1976"/>
      <c r="C5" s="1982" t="s">
        <v>67</v>
      </c>
      <c r="D5" s="1983" t="s">
        <v>440</v>
      </c>
      <c r="E5" s="1984">
        <v>1334</v>
      </c>
      <c r="F5" s="1985">
        <v>1343</v>
      </c>
      <c r="G5" s="1986">
        <v>1342</v>
      </c>
      <c r="H5" s="1986">
        <v>1340</v>
      </c>
      <c r="I5" s="1985">
        <v>1328</v>
      </c>
      <c r="J5" s="1985">
        <v>1301</v>
      </c>
      <c r="K5" s="1985">
        <v>1294</v>
      </c>
      <c r="L5" s="1984">
        <v>1287</v>
      </c>
      <c r="M5" s="1986">
        <v>1283</v>
      </c>
      <c r="N5" s="1985">
        <v>1277</v>
      </c>
      <c r="O5" s="1985">
        <v>1282</v>
      </c>
      <c r="P5" s="1987">
        <v>1298</v>
      </c>
    </row>
    <row r="6" spans="1:20" ht="21.75" customHeight="1">
      <c r="B6" s="1976"/>
      <c r="C6" s="1988"/>
      <c r="D6" s="1989" t="s">
        <v>441</v>
      </c>
      <c r="E6" s="1990">
        <f>E5-1331</f>
        <v>3</v>
      </c>
      <c r="F6" s="1991">
        <f t="shared" ref="F6:P6" si="0">F5-E5</f>
        <v>9</v>
      </c>
      <c r="G6" s="1991">
        <f t="shared" si="0"/>
        <v>-1</v>
      </c>
      <c r="H6" s="1991">
        <f t="shared" si="0"/>
        <v>-2</v>
      </c>
      <c r="I6" s="1992">
        <f t="shared" si="0"/>
        <v>-12</v>
      </c>
      <c r="J6" s="1991">
        <f t="shared" si="0"/>
        <v>-27</v>
      </c>
      <c r="K6" s="1991">
        <f t="shared" si="0"/>
        <v>-7</v>
      </c>
      <c r="L6" s="1993">
        <f t="shared" si="0"/>
        <v>-7</v>
      </c>
      <c r="M6" s="1992">
        <f t="shared" si="0"/>
        <v>-4</v>
      </c>
      <c r="N6" s="1991">
        <f t="shared" si="0"/>
        <v>-6</v>
      </c>
      <c r="O6" s="1991">
        <f>O5-N5</f>
        <v>5</v>
      </c>
      <c r="P6" s="1994">
        <f t="shared" si="0"/>
        <v>16</v>
      </c>
    </row>
    <row r="7" spans="1:20" ht="21.75" customHeight="1">
      <c r="B7" s="1976"/>
      <c r="C7" s="1988" t="s">
        <v>68</v>
      </c>
      <c r="D7" s="1995" t="s">
        <v>440</v>
      </c>
      <c r="E7" s="1996">
        <v>1217</v>
      </c>
      <c r="F7" s="1997">
        <v>1220</v>
      </c>
      <c r="G7" s="1998">
        <v>1210</v>
      </c>
      <c r="H7" s="1998">
        <v>1209</v>
      </c>
      <c r="I7" s="1997">
        <v>1200</v>
      </c>
      <c r="J7" s="1997">
        <v>1197</v>
      </c>
      <c r="K7" s="1997">
        <v>1192</v>
      </c>
      <c r="L7" s="1996">
        <v>1190</v>
      </c>
      <c r="M7" s="1998">
        <v>1197</v>
      </c>
      <c r="N7" s="1997">
        <v>1193</v>
      </c>
      <c r="O7" s="1997">
        <v>1204</v>
      </c>
      <c r="P7" s="1999">
        <v>1208</v>
      </c>
    </row>
    <row r="8" spans="1:20" ht="21.75" customHeight="1">
      <c r="B8" s="1976"/>
      <c r="C8" s="1988"/>
      <c r="D8" s="1989" t="s">
        <v>441</v>
      </c>
      <c r="E8" s="1990">
        <f>E7-1206</f>
        <v>11</v>
      </c>
      <c r="F8" s="1991">
        <f t="shared" ref="F8:P8" si="1">F7-E7</f>
        <v>3</v>
      </c>
      <c r="G8" s="1991">
        <f t="shared" si="1"/>
        <v>-10</v>
      </c>
      <c r="H8" s="1991">
        <f t="shared" si="1"/>
        <v>-1</v>
      </c>
      <c r="I8" s="1992">
        <f t="shared" si="1"/>
        <v>-9</v>
      </c>
      <c r="J8" s="1991">
        <f t="shared" si="1"/>
        <v>-3</v>
      </c>
      <c r="K8" s="1991">
        <f t="shared" si="1"/>
        <v>-5</v>
      </c>
      <c r="L8" s="1993">
        <f t="shared" si="1"/>
        <v>-2</v>
      </c>
      <c r="M8" s="1992">
        <f t="shared" si="1"/>
        <v>7</v>
      </c>
      <c r="N8" s="1991">
        <f t="shared" si="1"/>
        <v>-4</v>
      </c>
      <c r="O8" s="1991">
        <f t="shared" si="1"/>
        <v>11</v>
      </c>
      <c r="P8" s="1994">
        <f t="shared" si="1"/>
        <v>4</v>
      </c>
    </row>
    <row r="9" spans="1:20" ht="21.75" customHeight="1">
      <c r="B9" s="1976"/>
      <c r="C9" s="1988" t="s">
        <v>69</v>
      </c>
      <c r="D9" s="1995" t="s">
        <v>440</v>
      </c>
      <c r="E9" s="1996">
        <v>1894</v>
      </c>
      <c r="F9" s="1997">
        <v>1895</v>
      </c>
      <c r="G9" s="1998">
        <v>1922</v>
      </c>
      <c r="H9" s="1998">
        <v>1929</v>
      </c>
      <c r="I9" s="1997">
        <v>1946</v>
      </c>
      <c r="J9" s="1997">
        <v>1962</v>
      </c>
      <c r="K9" s="1997">
        <v>1961</v>
      </c>
      <c r="L9" s="1996">
        <v>1966</v>
      </c>
      <c r="M9" s="1998">
        <v>1967</v>
      </c>
      <c r="N9" s="1997">
        <v>1972</v>
      </c>
      <c r="O9" s="1997">
        <v>1971</v>
      </c>
      <c r="P9" s="1999">
        <v>1988</v>
      </c>
    </row>
    <row r="10" spans="1:20" ht="21.75" customHeight="1">
      <c r="B10" s="1976"/>
      <c r="C10" s="1988"/>
      <c r="D10" s="1989" t="s">
        <v>441</v>
      </c>
      <c r="E10" s="1990">
        <f>E9-1879</f>
        <v>15</v>
      </c>
      <c r="F10" s="1991">
        <f t="shared" ref="F10:P10" si="2">F9-E9</f>
        <v>1</v>
      </c>
      <c r="G10" s="1991">
        <f t="shared" si="2"/>
        <v>27</v>
      </c>
      <c r="H10" s="1991">
        <f t="shared" si="2"/>
        <v>7</v>
      </c>
      <c r="I10" s="1992">
        <f t="shared" si="2"/>
        <v>17</v>
      </c>
      <c r="J10" s="1991">
        <f t="shared" si="2"/>
        <v>16</v>
      </c>
      <c r="K10" s="1991">
        <f t="shared" si="2"/>
        <v>-1</v>
      </c>
      <c r="L10" s="1993">
        <f t="shared" si="2"/>
        <v>5</v>
      </c>
      <c r="M10" s="1992">
        <f t="shared" si="2"/>
        <v>1</v>
      </c>
      <c r="N10" s="1991">
        <f t="shared" si="2"/>
        <v>5</v>
      </c>
      <c r="O10" s="1991">
        <f t="shared" si="2"/>
        <v>-1</v>
      </c>
      <c r="P10" s="1994">
        <f t="shared" si="2"/>
        <v>17</v>
      </c>
      <c r="T10" s="1801" t="s">
        <v>539</v>
      </c>
    </row>
    <row r="11" spans="1:20" ht="21.75" customHeight="1">
      <c r="B11" s="1976"/>
      <c r="C11" s="1988" t="s">
        <v>70</v>
      </c>
      <c r="D11" s="1995" t="s">
        <v>440</v>
      </c>
      <c r="E11" s="1996">
        <v>1007</v>
      </c>
      <c r="F11" s="1997">
        <v>1010</v>
      </c>
      <c r="G11" s="1998">
        <v>1016</v>
      </c>
      <c r="H11" s="1998">
        <v>1017</v>
      </c>
      <c r="I11" s="1997">
        <v>1015</v>
      </c>
      <c r="J11" s="1997">
        <v>1013</v>
      </c>
      <c r="K11" s="1997">
        <v>1009</v>
      </c>
      <c r="L11" s="1996">
        <v>1013</v>
      </c>
      <c r="M11" s="1998">
        <v>1026</v>
      </c>
      <c r="N11" s="1997">
        <v>1035</v>
      </c>
      <c r="O11" s="1997">
        <v>1046</v>
      </c>
      <c r="P11" s="1999">
        <v>1034</v>
      </c>
    </row>
    <row r="12" spans="1:20" ht="21.75" customHeight="1">
      <c r="B12" s="1976"/>
      <c r="C12" s="1988"/>
      <c r="D12" s="1989" t="s">
        <v>441</v>
      </c>
      <c r="E12" s="1990">
        <f>E11-1009</f>
        <v>-2</v>
      </c>
      <c r="F12" s="1991">
        <f t="shared" ref="F12:P12" si="3">F11-E11</f>
        <v>3</v>
      </c>
      <c r="G12" s="1991">
        <f t="shared" si="3"/>
        <v>6</v>
      </c>
      <c r="H12" s="1991">
        <f t="shared" si="3"/>
        <v>1</v>
      </c>
      <c r="I12" s="1992">
        <f t="shared" si="3"/>
        <v>-2</v>
      </c>
      <c r="J12" s="1991">
        <f t="shared" si="3"/>
        <v>-2</v>
      </c>
      <c r="K12" s="1991">
        <f t="shared" si="3"/>
        <v>-4</v>
      </c>
      <c r="L12" s="1993">
        <f t="shared" si="3"/>
        <v>4</v>
      </c>
      <c r="M12" s="1992">
        <f t="shared" si="3"/>
        <v>13</v>
      </c>
      <c r="N12" s="1991">
        <f t="shared" si="3"/>
        <v>9</v>
      </c>
      <c r="O12" s="1991">
        <f t="shared" si="3"/>
        <v>11</v>
      </c>
      <c r="P12" s="1994">
        <f t="shared" si="3"/>
        <v>-12</v>
      </c>
    </row>
    <row r="13" spans="1:20" ht="21.75" customHeight="1">
      <c r="B13" s="1976"/>
      <c r="C13" s="1988" t="s">
        <v>71</v>
      </c>
      <c r="D13" s="1995" t="s">
        <v>440</v>
      </c>
      <c r="E13" s="1996">
        <v>1248</v>
      </c>
      <c r="F13" s="1997">
        <v>1251</v>
      </c>
      <c r="G13" s="1998">
        <v>1261</v>
      </c>
      <c r="H13" s="1998">
        <v>1267</v>
      </c>
      <c r="I13" s="1997">
        <v>1257</v>
      </c>
      <c r="J13" s="1997">
        <v>1257</v>
      </c>
      <c r="K13" s="1997">
        <v>1267</v>
      </c>
      <c r="L13" s="1996">
        <v>1273</v>
      </c>
      <c r="M13" s="1998">
        <v>1267</v>
      </c>
      <c r="N13" s="1997">
        <v>1277</v>
      </c>
      <c r="O13" s="1997">
        <v>1276</v>
      </c>
      <c r="P13" s="1999">
        <v>1279</v>
      </c>
    </row>
    <row r="14" spans="1:20" ht="21.75" customHeight="1">
      <c r="B14" s="1976"/>
      <c r="C14" s="1988"/>
      <c r="D14" s="1989" t="s">
        <v>441</v>
      </c>
      <c r="E14" s="2000">
        <f>E13-1243</f>
        <v>5</v>
      </c>
      <c r="F14" s="2001">
        <f t="shared" ref="F14:P14" si="4">F13-E13</f>
        <v>3</v>
      </c>
      <c r="G14" s="2001">
        <f t="shared" si="4"/>
        <v>10</v>
      </c>
      <c r="H14" s="2001">
        <f t="shared" si="4"/>
        <v>6</v>
      </c>
      <c r="I14" s="1992">
        <f t="shared" si="4"/>
        <v>-10</v>
      </c>
      <c r="J14" s="1991">
        <f t="shared" si="4"/>
        <v>0</v>
      </c>
      <c r="K14" s="1991">
        <f t="shared" si="4"/>
        <v>10</v>
      </c>
      <c r="L14" s="1993">
        <f t="shared" si="4"/>
        <v>6</v>
      </c>
      <c r="M14" s="1992">
        <f t="shared" si="4"/>
        <v>-6</v>
      </c>
      <c r="N14" s="1991">
        <f t="shared" si="4"/>
        <v>10</v>
      </c>
      <c r="O14" s="1991">
        <f t="shared" si="4"/>
        <v>-1</v>
      </c>
      <c r="P14" s="1994">
        <f t="shared" si="4"/>
        <v>3</v>
      </c>
    </row>
    <row r="15" spans="1:20" ht="21.75" customHeight="1">
      <c r="B15" s="1976"/>
      <c r="C15" s="2002" t="s">
        <v>72</v>
      </c>
      <c r="D15" s="2003" t="s">
        <v>440</v>
      </c>
      <c r="E15" s="2004">
        <v>1898</v>
      </c>
      <c r="F15" s="2005">
        <v>1896</v>
      </c>
      <c r="G15" s="2006">
        <v>1912</v>
      </c>
      <c r="H15" s="2006">
        <v>1917</v>
      </c>
      <c r="I15" s="2005">
        <v>1910</v>
      </c>
      <c r="J15" s="2005">
        <v>1912</v>
      </c>
      <c r="K15" s="2005">
        <v>1903</v>
      </c>
      <c r="L15" s="2004">
        <v>1890</v>
      </c>
      <c r="M15" s="2006">
        <v>1882</v>
      </c>
      <c r="N15" s="2005">
        <v>1882</v>
      </c>
      <c r="O15" s="2005">
        <v>1902</v>
      </c>
      <c r="P15" s="2007">
        <v>1902</v>
      </c>
    </row>
    <row r="16" spans="1:20" ht="21.75" customHeight="1" thickBot="1">
      <c r="B16" s="1976"/>
      <c r="C16" s="2008"/>
      <c r="D16" s="2009" t="s">
        <v>441</v>
      </c>
      <c r="E16" s="2010">
        <f>E15-1891</f>
        <v>7</v>
      </c>
      <c r="F16" s="2011">
        <f t="shared" ref="F16:P16" si="5">F15-E15</f>
        <v>-2</v>
      </c>
      <c r="G16" s="2011">
        <f t="shared" si="5"/>
        <v>16</v>
      </c>
      <c r="H16" s="2011">
        <f t="shared" si="5"/>
        <v>5</v>
      </c>
      <c r="I16" s="2012">
        <f t="shared" si="5"/>
        <v>-7</v>
      </c>
      <c r="J16" s="2011">
        <f t="shared" si="5"/>
        <v>2</v>
      </c>
      <c r="K16" s="2011">
        <f t="shared" si="5"/>
        <v>-9</v>
      </c>
      <c r="L16" s="2013">
        <f t="shared" si="5"/>
        <v>-13</v>
      </c>
      <c r="M16" s="2012">
        <f t="shared" si="5"/>
        <v>-8</v>
      </c>
      <c r="N16" s="2011">
        <f t="shared" si="5"/>
        <v>0</v>
      </c>
      <c r="O16" s="2011">
        <f t="shared" si="5"/>
        <v>20</v>
      </c>
      <c r="P16" s="2014">
        <f t="shared" si="5"/>
        <v>0</v>
      </c>
    </row>
    <row r="17" spans="2:16" ht="23.25" customHeight="1">
      <c r="B17" s="1976"/>
      <c r="C17" s="2002" t="s">
        <v>25</v>
      </c>
      <c r="D17" s="2003" t="s">
        <v>440</v>
      </c>
      <c r="E17" s="2015">
        <f>E5+E7+E9+E15+E13+E11</f>
        <v>8598</v>
      </c>
      <c r="F17" s="2016">
        <f>F5+F7+F9+F15+F13+F11</f>
        <v>8615</v>
      </c>
      <c r="G17" s="2017">
        <f>G5+G7+G9+G15+G13+G11</f>
        <v>8663</v>
      </c>
      <c r="H17" s="2018">
        <f>H5+H7+H9+H15+H13+H11</f>
        <v>8679</v>
      </c>
      <c r="I17" s="2018">
        <f t="shared" ref="I17:O17" si="6">SUM(I5,I7,I9,I11,I13,I15)</f>
        <v>8656</v>
      </c>
      <c r="J17" s="1985">
        <f t="shared" si="6"/>
        <v>8642</v>
      </c>
      <c r="K17" s="1985">
        <f t="shared" si="6"/>
        <v>8626</v>
      </c>
      <c r="L17" s="1984">
        <f t="shared" si="6"/>
        <v>8619</v>
      </c>
      <c r="M17" s="1986">
        <f t="shared" si="6"/>
        <v>8622</v>
      </c>
      <c r="N17" s="1985">
        <f t="shared" si="6"/>
        <v>8636</v>
      </c>
      <c r="O17" s="1985">
        <f t="shared" si="6"/>
        <v>8681</v>
      </c>
      <c r="P17" s="1987">
        <f>SUM(P5,P7,P9,P11,P13,P15)</f>
        <v>8709</v>
      </c>
    </row>
    <row r="18" spans="2:16" ht="23.25" customHeight="1" thickBot="1">
      <c r="B18" s="2019"/>
      <c r="C18" s="2008"/>
      <c r="D18" s="2009" t="s">
        <v>441</v>
      </c>
      <c r="E18" s="2010">
        <f>E17-8559</f>
        <v>39</v>
      </c>
      <c r="F18" s="2011">
        <f t="shared" ref="F18:P18" si="7">F17-E17</f>
        <v>17</v>
      </c>
      <c r="G18" s="2011">
        <f t="shared" si="7"/>
        <v>48</v>
      </c>
      <c r="H18" s="2011">
        <f t="shared" si="7"/>
        <v>16</v>
      </c>
      <c r="I18" s="2012">
        <f t="shared" si="7"/>
        <v>-23</v>
      </c>
      <c r="J18" s="2011">
        <f t="shared" si="7"/>
        <v>-14</v>
      </c>
      <c r="K18" s="2011">
        <f t="shared" si="7"/>
        <v>-16</v>
      </c>
      <c r="L18" s="2013">
        <f t="shared" si="7"/>
        <v>-7</v>
      </c>
      <c r="M18" s="2012">
        <f t="shared" si="7"/>
        <v>3</v>
      </c>
      <c r="N18" s="2011">
        <f t="shared" si="7"/>
        <v>14</v>
      </c>
      <c r="O18" s="2011">
        <f t="shared" si="7"/>
        <v>45</v>
      </c>
      <c r="P18" s="2014">
        <f t="shared" si="7"/>
        <v>28</v>
      </c>
    </row>
    <row r="19" spans="2:16" ht="20.25" customHeight="1" thickBot="1">
      <c r="B19" s="2020"/>
      <c r="C19" s="2020"/>
      <c r="D19" s="2021"/>
      <c r="E19" s="2022"/>
      <c r="J19" s="1801"/>
    </row>
    <row r="20" spans="2:16" ht="20.25" customHeight="1">
      <c r="B20" s="1970" t="s">
        <v>442</v>
      </c>
      <c r="C20" s="1971" t="s">
        <v>439</v>
      </c>
      <c r="D20" s="1972"/>
      <c r="E20" s="1973">
        <v>24</v>
      </c>
      <c r="F20" s="1974">
        <v>25</v>
      </c>
      <c r="G20" s="1974">
        <v>27</v>
      </c>
      <c r="H20" s="1974">
        <v>28</v>
      </c>
      <c r="I20" s="1974">
        <v>29</v>
      </c>
      <c r="J20" s="1974">
        <v>30</v>
      </c>
      <c r="K20" s="1974" t="s">
        <v>54</v>
      </c>
      <c r="L20" s="1974" t="s">
        <v>509</v>
      </c>
      <c r="M20" s="1974" t="s">
        <v>852</v>
      </c>
      <c r="N20" s="1974" t="s">
        <v>862</v>
      </c>
      <c r="O20" s="1974" t="s">
        <v>888</v>
      </c>
      <c r="P20" s="1975" t="s">
        <v>929</v>
      </c>
    </row>
    <row r="21" spans="2:16" ht="20.25" customHeight="1" thickBot="1">
      <c r="B21" s="1976"/>
      <c r="C21" s="2023"/>
      <c r="D21" s="2024"/>
      <c r="E21" s="1979"/>
      <c r="F21" s="2025"/>
      <c r="G21" s="1980"/>
      <c r="H21" s="1980"/>
      <c r="I21" s="1980"/>
      <c r="J21" s="1980"/>
      <c r="K21" s="1980"/>
      <c r="L21" s="1980"/>
      <c r="M21" s="1980"/>
      <c r="N21" s="1980"/>
      <c r="O21" s="1980"/>
      <c r="P21" s="1981"/>
    </row>
    <row r="22" spans="2:16" ht="21.75" customHeight="1">
      <c r="B22" s="1976"/>
      <c r="C22" s="1982" t="s">
        <v>67</v>
      </c>
      <c r="D22" s="2026" t="s">
        <v>440</v>
      </c>
      <c r="E22" s="1984">
        <v>401</v>
      </c>
      <c r="F22" s="1985">
        <v>402</v>
      </c>
      <c r="G22" s="1986">
        <v>398</v>
      </c>
      <c r="H22" s="1986">
        <v>398</v>
      </c>
      <c r="I22" s="1985">
        <v>394</v>
      </c>
      <c r="J22" s="1985">
        <v>388</v>
      </c>
      <c r="K22" s="1985">
        <v>386</v>
      </c>
      <c r="L22" s="1984">
        <v>384</v>
      </c>
      <c r="M22" s="1986">
        <v>382</v>
      </c>
      <c r="N22" s="1985">
        <v>380</v>
      </c>
      <c r="O22" s="1985">
        <v>373</v>
      </c>
      <c r="P22" s="1987">
        <v>374</v>
      </c>
    </row>
    <row r="23" spans="2:16" ht="21.75" customHeight="1">
      <c r="B23" s="1976"/>
      <c r="C23" s="1988"/>
      <c r="D23" s="1989" t="s">
        <v>441</v>
      </c>
      <c r="E23" s="1990">
        <f>E22-401</f>
        <v>0</v>
      </c>
      <c r="F23" s="1991">
        <f t="shared" ref="F23:P23" si="8">F22-E22</f>
        <v>1</v>
      </c>
      <c r="G23" s="1991">
        <f t="shared" si="8"/>
        <v>-4</v>
      </c>
      <c r="H23" s="1991">
        <f t="shared" si="8"/>
        <v>0</v>
      </c>
      <c r="I23" s="1992">
        <f t="shared" si="8"/>
        <v>-4</v>
      </c>
      <c r="J23" s="1991">
        <f t="shared" si="8"/>
        <v>-6</v>
      </c>
      <c r="K23" s="1991">
        <f t="shared" si="8"/>
        <v>-2</v>
      </c>
      <c r="L23" s="1993">
        <f t="shared" si="8"/>
        <v>-2</v>
      </c>
      <c r="M23" s="1992">
        <f t="shared" si="8"/>
        <v>-2</v>
      </c>
      <c r="N23" s="1991">
        <f t="shared" si="8"/>
        <v>-2</v>
      </c>
      <c r="O23" s="1991">
        <f t="shared" si="8"/>
        <v>-7</v>
      </c>
      <c r="P23" s="1994">
        <f t="shared" si="8"/>
        <v>1</v>
      </c>
    </row>
    <row r="24" spans="2:16" ht="21.75" customHeight="1">
      <c r="B24" s="1976"/>
      <c r="C24" s="1988" t="s">
        <v>68</v>
      </c>
      <c r="D24" s="2027" t="s">
        <v>440</v>
      </c>
      <c r="E24" s="1996">
        <v>493</v>
      </c>
      <c r="F24" s="1997">
        <v>495</v>
      </c>
      <c r="G24" s="1998">
        <v>499</v>
      </c>
      <c r="H24" s="1998">
        <v>500</v>
      </c>
      <c r="I24" s="1997">
        <v>503</v>
      </c>
      <c r="J24" s="1997">
        <v>503</v>
      </c>
      <c r="K24" s="1997">
        <v>505</v>
      </c>
      <c r="L24" s="1996">
        <v>507</v>
      </c>
      <c r="M24" s="1998">
        <v>509</v>
      </c>
      <c r="N24" s="1997">
        <v>509</v>
      </c>
      <c r="O24" s="1997">
        <v>508</v>
      </c>
      <c r="P24" s="1999">
        <v>508</v>
      </c>
    </row>
    <row r="25" spans="2:16" ht="21.75" customHeight="1">
      <c r="B25" s="1976"/>
      <c r="C25" s="1988"/>
      <c r="D25" s="1989" t="s">
        <v>441</v>
      </c>
      <c r="E25" s="1990">
        <f>E24-489</f>
        <v>4</v>
      </c>
      <c r="F25" s="1991">
        <f t="shared" ref="F25:P25" si="9">F24-E24</f>
        <v>2</v>
      </c>
      <c r="G25" s="1991">
        <f t="shared" si="9"/>
        <v>4</v>
      </c>
      <c r="H25" s="1991">
        <f t="shared" si="9"/>
        <v>1</v>
      </c>
      <c r="I25" s="1992">
        <f t="shared" si="9"/>
        <v>3</v>
      </c>
      <c r="J25" s="1991">
        <f t="shared" si="9"/>
        <v>0</v>
      </c>
      <c r="K25" s="1991">
        <f t="shared" si="9"/>
        <v>2</v>
      </c>
      <c r="L25" s="1993">
        <f t="shared" si="9"/>
        <v>2</v>
      </c>
      <c r="M25" s="1992">
        <f t="shared" si="9"/>
        <v>2</v>
      </c>
      <c r="N25" s="1991">
        <f t="shared" si="9"/>
        <v>0</v>
      </c>
      <c r="O25" s="1991">
        <f t="shared" si="9"/>
        <v>-1</v>
      </c>
      <c r="P25" s="1994">
        <f t="shared" si="9"/>
        <v>0</v>
      </c>
    </row>
    <row r="26" spans="2:16" ht="21.75" customHeight="1">
      <c r="B26" s="1976"/>
      <c r="C26" s="1988" t="s">
        <v>69</v>
      </c>
      <c r="D26" s="2027" t="s">
        <v>440</v>
      </c>
      <c r="E26" s="1996">
        <v>589</v>
      </c>
      <c r="F26" s="1997">
        <v>597</v>
      </c>
      <c r="G26" s="1998">
        <v>603</v>
      </c>
      <c r="H26" s="1998">
        <v>610</v>
      </c>
      <c r="I26" s="1997">
        <v>617</v>
      </c>
      <c r="J26" s="1997">
        <v>618</v>
      </c>
      <c r="K26" s="1997">
        <v>617</v>
      </c>
      <c r="L26" s="1996">
        <v>618</v>
      </c>
      <c r="M26" s="1998">
        <v>620</v>
      </c>
      <c r="N26" s="1997">
        <v>622</v>
      </c>
      <c r="O26" s="1997">
        <v>616</v>
      </c>
      <c r="P26" s="1999">
        <v>608</v>
      </c>
    </row>
    <row r="27" spans="2:16" ht="21.75" customHeight="1">
      <c r="B27" s="1976"/>
      <c r="C27" s="1988"/>
      <c r="D27" s="1989" t="s">
        <v>441</v>
      </c>
      <c r="E27" s="1990">
        <f>E26-586</f>
        <v>3</v>
      </c>
      <c r="F27" s="1991">
        <f t="shared" ref="F27:P27" si="10">F26-E26</f>
        <v>8</v>
      </c>
      <c r="G27" s="1991">
        <f t="shared" si="10"/>
        <v>6</v>
      </c>
      <c r="H27" s="1991">
        <f t="shared" si="10"/>
        <v>7</v>
      </c>
      <c r="I27" s="1992">
        <f t="shared" si="10"/>
        <v>7</v>
      </c>
      <c r="J27" s="1991">
        <f t="shared" si="10"/>
        <v>1</v>
      </c>
      <c r="K27" s="1991">
        <f t="shared" si="10"/>
        <v>-1</v>
      </c>
      <c r="L27" s="1993">
        <f t="shared" si="10"/>
        <v>1</v>
      </c>
      <c r="M27" s="1992">
        <f t="shared" si="10"/>
        <v>2</v>
      </c>
      <c r="N27" s="1991">
        <f t="shared" si="10"/>
        <v>2</v>
      </c>
      <c r="O27" s="1991">
        <f t="shared" si="10"/>
        <v>-6</v>
      </c>
      <c r="P27" s="1994">
        <f t="shared" si="10"/>
        <v>-8</v>
      </c>
    </row>
    <row r="28" spans="2:16" ht="21.75" customHeight="1">
      <c r="B28" s="1976"/>
      <c r="C28" s="1988" t="s">
        <v>70</v>
      </c>
      <c r="D28" s="2027" t="s">
        <v>440</v>
      </c>
      <c r="E28" s="1996">
        <v>334</v>
      </c>
      <c r="F28" s="1997">
        <v>337</v>
      </c>
      <c r="G28" s="1998">
        <v>336</v>
      </c>
      <c r="H28" s="1998">
        <v>338</v>
      </c>
      <c r="I28" s="1997">
        <v>335</v>
      </c>
      <c r="J28" s="1997">
        <v>334</v>
      </c>
      <c r="K28" s="1997">
        <v>336</v>
      </c>
      <c r="L28" s="1996">
        <v>335</v>
      </c>
      <c r="M28" s="1998">
        <v>335</v>
      </c>
      <c r="N28" s="1997">
        <v>336</v>
      </c>
      <c r="O28" s="1997">
        <v>336</v>
      </c>
      <c r="P28" s="1999">
        <v>332</v>
      </c>
    </row>
    <row r="29" spans="2:16" ht="21.75" customHeight="1">
      <c r="B29" s="1976"/>
      <c r="C29" s="1988"/>
      <c r="D29" s="1989" t="s">
        <v>441</v>
      </c>
      <c r="E29" s="1990">
        <f>E28-335</f>
        <v>-1</v>
      </c>
      <c r="F29" s="1991">
        <f t="shared" ref="F29:P29" si="11">F28-E28</f>
        <v>3</v>
      </c>
      <c r="G29" s="1991">
        <f t="shared" si="11"/>
        <v>-1</v>
      </c>
      <c r="H29" s="1991">
        <f t="shared" si="11"/>
        <v>2</v>
      </c>
      <c r="I29" s="1992">
        <f t="shared" si="11"/>
        <v>-3</v>
      </c>
      <c r="J29" s="1991">
        <f t="shared" si="11"/>
        <v>-1</v>
      </c>
      <c r="K29" s="1991">
        <f t="shared" si="11"/>
        <v>2</v>
      </c>
      <c r="L29" s="1993">
        <f t="shared" si="11"/>
        <v>-1</v>
      </c>
      <c r="M29" s="1992">
        <f t="shared" si="11"/>
        <v>0</v>
      </c>
      <c r="N29" s="1991">
        <f t="shared" si="11"/>
        <v>1</v>
      </c>
      <c r="O29" s="1991">
        <f t="shared" si="11"/>
        <v>0</v>
      </c>
      <c r="P29" s="1994">
        <f t="shared" si="11"/>
        <v>-4</v>
      </c>
    </row>
    <row r="30" spans="2:16" ht="21.75" customHeight="1">
      <c r="B30" s="1976"/>
      <c r="C30" s="1988" t="s">
        <v>71</v>
      </c>
      <c r="D30" s="2027" t="s">
        <v>440</v>
      </c>
      <c r="E30" s="1996">
        <v>333</v>
      </c>
      <c r="F30" s="1997">
        <v>333</v>
      </c>
      <c r="G30" s="1998">
        <v>338</v>
      </c>
      <c r="H30" s="1998">
        <v>338</v>
      </c>
      <c r="I30" s="1997">
        <v>337</v>
      </c>
      <c r="J30" s="1997">
        <v>338</v>
      </c>
      <c r="K30" s="1997">
        <v>340</v>
      </c>
      <c r="L30" s="1996">
        <v>339</v>
      </c>
      <c r="M30" s="1998">
        <v>338</v>
      </c>
      <c r="N30" s="1997">
        <v>339</v>
      </c>
      <c r="O30" s="1997">
        <v>331</v>
      </c>
      <c r="P30" s="1999">
        <v>331</v>
      </c>
    </row>
    <row r="31" spans="2:16" ht="21.75" customHeight="1">
      <c r="B31" s="1976"/>
      <c r="C31" s="1988"/>
      <c r="D31" s="1989" t="s">
        <v>441</v>
      </c>
      <c r="E31" s="2000">
        <f>E30-331</f>
        <v>2</v>
      </c>
      <c r="F31" s="2001">
        <f t="shared" ref="F31:P31" si="12">F30-E30</f>
        <v>0</v>
      </c>
      <c r="G31" s="2001">
        <f t="shared" si="12"/>
        <v>5</v>
      </c>
      <c r="H31" s="2001">
        <f t="shared" si="12"/>
        <v>0</v>
      </c>
      <c r="I31" s="1992">
        <f t="shared" si="12"/>
        <v>-1</v>
      </c>
      <c r="J31" s="1991">
        <f t="shared" si="12"/>
        <v>1</v>
      </c>
      <c r="K31" s="1991">
        <f t="shared" si="12"/>
        <v>2</v>
      </c>
      <c r="L31" s="1993">
        <f t="shared" si="12"/>
        <v>-1</v>
      </c>
      <c r="M31" s="1992">
        <f t="shared" si="12"/>
        <v>-1</v>
      </c>
      <c r="N31" s="1991">
        <f t="shared" si="12"/>
        <v>1</v>
      </c>
      <c r="O31" s="1991">
        <f t="shared" si="12"/>
        <v>-8</v>
      </c>
      <c r="P31" s="1994">
        <f t="shared" si="12"/>
        <v>0</v>
      </c>
    </row>
    <row r="32" spans="2:16" ht="21.75" customHeight="1">
      <c r="B32" s="1976"/>
      <c r="C32" s="2002" t="s">
        <v>72</v>
      </c>
      <c r="D32" s="2028" t="s">
        <v>440</v>
      </c>
      <c r="E32" s="2004">
        <v>593</v>
      </c>
      <c r="F32" s="2005">
        <v>596</v>
      </c>
      <c r="G32" s="2006">
        <v>608</v>
      </c>
      <c r="H32" s="2006">
        <v>611</v>
      </c>
      <c r="I32" s="2005">
        <v>617</v>
      </c>
      <c r="J32" s="2005">
        <v>618</v>
      </c>
      <c r="K32" s="2005">
        <v>621</v>
      </c>
      <c r="L32" s="2004">
        <v>615</v>
      </c>
      <c r="M32" s="2006">
        <v>613</v>
      </c>
      <c r="N32" s="2005">
        <v>613</v>
      </c>
      <c r="O32" s="2005">
        <v>602</v>
      </c>
      <c r="P32" s="2007">
        <v>597</v>
      </c>
    </row>
    <row r="33" spans="2:20" ht="21.75" customHeight="1" thickBot="1">
      <c r="B33" s="1976"/>
      <c r="C33" s="2029"/>
      <c r="D33" s="2009" t="s">
        <v>441</v>
      </c>
      <c r="E33" s="2030">
        <f>E32-591</f>
        <v>2</v>
      </c>
      <c r="F33" s="2031">
        <f t="shared" ref="F33:P33" si="13">F32-E32</f>
        <v>3</v>
      </c>
      <c r="G33" s="2031">
        <f t="shared" si="13"/>
        <v>12</v>
      </c>
      <c r="H33" s="2031">
        <f t="shared" si="13"/>
        <v>3</v>
      </c>
      <c r="I33" s="2012">
        <f t="shared" si="13"/>
        <v>6</v>
      </c>
      <c r="J33" s="2011">
        <f t="shared" si="13"/>
        <v>1</v>
      </c>
      <c r="K33" s="2011">
        <f t="shared" si="13"/>
        <v>3</v>
      </c>
      <c r="L33" s="2013">
        <f t="shared" si="13"/>
        <v>-6</v>
      </c>
      <c r="M33" s="2012">
        <f t="shared" si="13"/>
        <v>-2</v>
      </c>
      <c r="N33" s="2011">
        <f t="shared" si="13"/>
        <v>0</v>
      </c>
      <c r="O33" s="2011">
        <f t="shared" si="13"/>
        <v>-11</v>
      </c>
      <c r="P33" s="2014">
        <f t="shared" si="13"/>
        <v>-5</v>
      </c>
    </row>
    <row r="34" spans="2:20" ht="23.25" customHeight="1">
      <c r="B34" s="1976"/>
      <c r="C34" s="1982" t="s">
        <v>25</v>
      </c>
      <c r="D34" s="2026" t="s">
        <v>440</v>
      </c>
      <c r="E34" s="1985">
        <f t="shared" ref="E34:O34" si="14">E22+E24+E26+E32+E30+E28</f>
        <v>2743</v>
      </c>
      <c r="F34" s="1985">
        <f t="shared" si="14"/>
        <v>2760</v>
      </c>
      <c r="G34" s="1986">
        <f t="shared" si="14"/>
        <v>2782</v>
      </c>
      <c r="H34" s="1986">
        <f t="shared" si="14"/>
        <v>2795</v>
      </c>
      <c r="I34" s="1985">
        <f t="shared" si="14"/>
        <v>2803</v>
      </c>
      <c r="J34" s="1985">
        <f t="shared" si="14"/>
        <v>2799</v>
      </c>
      <c r="K34" s="1985">
        <f t="shared" si="14"/>
        <v>2805</v>
      </c>
      <c r="L34" s="1984">
        <f t="shared" si="14"/>
        <v>2798</v>
      </c>
      <c r="M34" s="1986">
        <f t="shared" si="14"/>
        <v>2797</v>
      </c>
      <c r="N34" s="1985">
        <f t="shared" si="14"/>
        <v>2799</v>
      </c>
      <c r="O34" s="1985">
        <f t="shared" si="14"/>
        <v>2766</v>
      </c>
      <c r="P34" s="1987">
        <f>P22+P24+P26+P32+P30+P28</f>
        <v>2750</v>
      </c>
    </row>
    <row r="35" spans="2:20" ht="23.25" customHeight="1" thickBot="1">
      <c r="B35" s="2019"/>
      <c r="C35" s="2008"/>
      <c r="D35" s="2009" t="s">
        <v>441</v>
      </c>
      <c r="E35" s="2010">
        <f>E34-2733</f>
        <v>10</v>
      </c>
      <c r="F35" s="2011">
        <f t="shared" ref="F35:P35" si="15">F34-E34</f>
        <v>17</v>
      </c>
      <c r="G35" s="2011">
        <f t="shared" si="15"/>
        <v>22</v>
      </c>
      <c r="H35" s="2011">
        <f t="shared" si="15"/>
        <v>13</v>
      </c>
      <c r="I35" s="2012">
        <f t="shared" si="15"/>
        <v>8</v>
      </c>
      <c r="J35" s="2011">
        <f t="shared" si="15"/>
        <v>-4</v>
      </c>
      <c r="K35" s="2011">
        <f t="shared" si="15"/>
        <v>6</v>
      </c>
      <c r="L35" s="2013">
        <f t="shared" si="15"/>
        <v>-7</v>
      </c>
      <c r="M35" s="2012">
        <f t="shared" si="15"/>
        <v>-1</v>
      </c>
      <c r="N35" s="2011">
        <f t="shared" si="15"/>
        <v>2</v>
      </c>
      <c r="O35" s="2011">
        <f t="shared" si="15"/>
        <v>-33</v>
      </c>
      <c r="P35" s="2014">
        <f t="shared" si="15"/>
        <v>-16</v>
      </c>
    </row>
    <row r="36" spans="2:20" ht="8.25" customHeight="1">
      <c r="B36" s="2032"/>
      <c r="C36" s="2020"/>
      <c r="D36" s="2020"/>
      <c r="E36" s="2022"/>
      <c r="F36" s="2022"/>
      <c r="G36" s="2022"/>
      <c r="H36" s="2022"/>
      <c r="I36" s="2022"/>
      <c r="J36" s="2022"/>
    </row>
    <row r="37" spans="2:20">
      <c r="B37" s="1801" t="s">
        <v>230</v>
      </c>
      <c r="C37" s="1801" t="s">
        <v>443</v>
      </c>
      <c r="E37" s="2022"/>
      <c r="F37" s="2022"/>
      <c r="G37" s="2022"/>
      <c r="H37" s="2022"/>
      <c r="I37" s="2022"/>
      <c r="J37" s="2022"/>
    </row>
    <row r="38" spans="2:20">
      <c r="E38" s="2022"/>
      <c r="F38" s="2022"/>
      <c r="G38" s="2022"/>
      <c r="H38" s="2022"/>
      <c r="I38" s="2022"/>
      <c r="J38" s="2022"/>
    </row>
    <row r="39" spans="2:20">
      <c r="B39" s="2032"/>
      <c r="C39" s="2020"/>
      <c r="D39" s="2020"/>
      <c r="E39" s="2022"/>
      <c r="F39" s="2022"/>
      <c r="G39" s="2022"/>
      <c r="H39" s="2022"/>
      <c r="I39" s="2022"/>
      <c r="J39" s="2022"/>
    </row>
    <row r="40" spans="2:20">
      <c r="B40" s="2020"/>
      <c r="C40" s="2020"/>
      <c r="D40" s="2021"/>
      <c r="E40" s="2022"/>
      <c r="F40" s="2022"/>
      <c r="G40" s="2022"/>
      <c r="H40" s="2022"/>
      <c r="I40" s="2022"/>
      <c r="J40" s="2022"/>
    </row>
    <row r="41" spans="2:20" ht="13.5" customHeight="1">
      <c r="B41" s="2033"/>
      <c r="C41" s="1969"/>
    </row>
    <row r="42" spans="2:20">
      <c r="B42" s="2033"/>
      <c r="C42" s="1802"/>
    </row>
    <row r="43" spans="2:20">
      <c r="B43" s="2033"/>
      <c r="E43" s="2022"/>
      <c r="G43" s="2034"/>
      <c r="H43" s="2034"/>
      <c r="O43" s="2035"/>
      <c r="P43" s="2035"/>
    </row>
    <row r="44" spans="2:20">
      <c r="B44" s="2033"/>
      <c r="E44" s="2022"/>
      <c r="G44" s="2022"/>
      <c r="H44" s="2022"/>
      <c r="O44" s="2035"/>
      <c r="P44" s="2035"/>
    </row>
    <row r="45" spans="2:20">
      <c r="B45" s="2033"/>
      <c r="E45" s="2022"/>
      <c r="G45" s="2022"/>
      <c r="H45" s="2022"/>
      <c r="O45" s="2035"/>
      <c r="P45" s="2035"/>
      <c r="Q45" s="2036"/>
      <c r="R45" s="2035"/>
      <c r="T45" s="2035"/>
    </row>
    <row r="46" spans="2:20">
      <c r="B46" s="2033"/>
      <c r="E46" s="2022"/>
      <c r="G46" s="2022"/>
      <c r="H46" s="2022"/>
      <c r="O46" s="2035"/>
      <c r="P46" s="2035"/>
      <c r="Q46" s="2036"/>
      <c r="R46" s="2035"/>
      <c r="T46" s="2035"/>
    </row>
    <row r="47" spans="2:20">
      <c r="B47" s="2033"/>
      <c r="E47" s="2022"/>
      <c r="G47" s="2022"/>
      <c r="H47" s="2022"/>
      <c r="O47" s="2035"/>
      <c r="P47" s="2035"/>
      <c r="Q47" s="2036"/>
      <c r="R47" s="2035"/>
      <c r="T47" s="2035"/>
    </row>
    <row r="48" spans="2:20">
      <c r="B48" s="2033"/>
      <c r="E48" s="2022"/>
      <c r="G48" s="2022"/>
      <c r="H48" s="2022"/>
      <c r="O48" s="2035"/>
      <c r="P48" s="2035"/>
      <c r="Q48" s="2036"/>
      <c r="R48" s="2035"/>
      <c r="T48" s="2035"/>
    </row>
    <row r="49" spans="2:20">
      <c r="B49" s="2033"/>
      <c r="E49" s="2022"/>
      <c r="G49" s="2022"/>
      <c r="H49" s="2022"/>
      <c r="O49" s="2035"/>
      <c r="P49" s="2035"/>
      <c r="Q49" s="2036"/>
      <c r="R49" s="2035"/>
      <c r="T49" s="2035"/>
    </row>
    <row r="50" spans="2:20">
      <c r="B50" s="2033"/>
      <c r="E50" s="2022"/>
      <c r="G50" s="2022"/>
      <c r="H50" s="2022"/>
      <c r="O50" s="2035"/>
      <c r="P50" s="2035"/>
      <c r="Q50" s="2036"/>
      <c r="R50" s="2035"/>
      <c r="T50" s="2035"/>
    </row>
    <row r="51" spans="2:20">
      <c r="B51" s="2033"/>
      <c r="E51" s="2022"/>
      <c r="G51" s="2022"/>
      <c r="H51" s="2022"/>
      <c r="O51" s="2035"/>
      <c r="P51" s="2035"/>
      <c r="Q51" s="2036"/>
      <c r="R51" s="2035"/>
      <c r="T51" s="2035"/>
    </row>
    <row r="52" spans="2:20">
      <c r="R52" s="2035"/>
      <c r="T52" s="2035"/>
    </row>
    <row r="53" spans="2:20" ht="13.5" customHeight="1">
      <c r="B53" s="2033"/>
      <c r="C53" s="1969"/>
    </row>
    <row r="54" spans="2:20">
      <c r="B54" s="2033"/>
      <c r="C54" s="1802"/>
    </row>
    <row r="55" spans="2:20">
      <c r="B55" s="2033"/>
      <c r="E55" s="2022"/>
      <c r="G55" s="2022"/>
      <c r="H55" s="2022"/>
      <c r="O55" s="2035"/>
      <c r="P55" s="2035"/>
      <c r="Q55" s="2036"/>
    </row>
    <row r="56" spans="2:20">
      <c r="B56" s="2033"/>
      <c r="E56" s="2022"/>
      <c r="G56" s="2022"/>
      <c r="H56" s="2022"/>
      <c r="O56" s="2035"/>
      <c r="P56" s="2035"/>
      <c r="Q56" s="2036"/>
      <c r="R56" s="2035"/>
      <c r="T56" s="2035"/>
    </row>
    <row r="57" spans="2:20">
      <c r="B57" s="2033"/>
      <c r="E57" s="2022"/>
      <c r="G57" s="2022"/>
      <c r="H57" s="2022"/>
      <c r="O57" s="2035"/>
      <c r="P57" s="2035"/>
      <c r="Q57" s="2036"/>
      <c r="R57" s="2035"/>
      <c r="T57" s="2035"/>
    </row>
    <row r="58" spans="2:20">
      <c r="B58" s="2033"/>
      <c r="E58" s="2022"/>
      <c r="G58" s="2022"/>
      <c r="H58" s="2022"/>
      <c r="O58" s="2035"/>
      <c r="P58" s="2035"/>
      <c r="Q58" s="2036"/>
      <c r="R58" s="2035"/>
      <c r="T58" s="2035"/>
    </row>
    <row r="59" spans="2:20">
      <c r="B59" s="2033"/>
      <c r="E59" s="2022"/>
      <c r="G59" s="2022"/>
      <c r="H59" s="2022"/>
      <c r="O59" s="2035"/>
      <c r="P59" s="2035"/>
      <c r="Q59" s="2036"/>
      <c r="R59" s="2035"/>
      <c r="T59" s="2035"/>
    </row>
    <row r="60" spans="2:20">
      <c r="B60" s="2033"/>
      <c r="E60" s="2022"/>
      <c r="G60" s="2022"/>
      <c r="H60" s="2022"/>
      <c r="O60" s="2035"/>
      <c r="P60" s="2035"/>
      <c r="Q60" s="2036"/>
      <c r="R60" s="2035"/>
      <c r="T60" s="2035"/>
    </row>
    <row r="61" spans="2:20">
      <c r="B61" s="2033"/>
      <c r="E61" s="2022"/>
      <c r="G61" s="2022"/>
      <c r="H61" s="2022"/>
      <c r="O61" s="2035"/>
      <c r="P61" s="2035"/>
      <c r="Q61" s="2036"/>
      <c r="R61" s="2035"/>
      <c r="T61" s="2035"/>
    </row>
    <row r="62" spans="2:20">
      <c r="B62" s="2033"/>
      <c r="E62" s="2022"/>
      <c r="G62" s="2022"/>
      <c r="H62" s="2022"/>
      <c r="O62" s="2035"/>
      <c r="P62" s="2035"/>
      <c r="Q62" s="2036"/>
      <c r="R62" s="2035"/>
      <c r="T62" s="2035"/>
    </row>
    <row r="63" spans="2:20">
      <c r="B63" s="2033"/>
      <c r="E63" s="2022"/>
      <c r="G63" s="2022"/>
      <c r="H63" s="2022"/>
      <c r="O63" s="2035"/>
      <c r="P63" s="2035"/>
      <c r="Q63" s="2036"/>
      <c r="R63" s="2035"/>
      <c r="T63" s="2035"/>
    </row>
    <row r="64" spans="2:20">
      <c r="R64" s="2035"/>
      <c r="T64" s="2035"/>
    </row>
  </sheetData>
  <mergeCells count="42">
    <mergeCell ref="O20:O21"/>
    <mergeCell ref="P20:P21"/>
    <mergeCell ref="C22:C23"/>
    <mergeCell ref="C24:C25"/>
    <mergeCell ref="C26:C27"/>
    <mergeCell ref="C28:C29"/>
    <mergeCell ref="I20:I21"/>
    <mergeCell ref="J20:J21"/>
    <mergeCell ref="K20:K21"/>
    <mergeCell ref="L20:L21"/>
    <mergeCell ref="M20:M21"/>
    <mergeCell ref="N20:N21"/>
    <mergeCell ref="B20:B35"/>
    <mergeCell ref="C20:D21"/>
    <mergeCell ref="E20:E21"/>
    <mergeCell ref="F20:F21"/>
    <mergeCell ref="G20:G21"/>
    <mergeCell ref="H20:H21"/>
    <mergeCell ref="C30:C31"/>
    <mergeCell ref="C32:C33"/>
    <mergeCell ref="C34:C35"/>
    <mergeCell ref="O3:O4"/>
    <mergeCell ref="P3:P4"/>
    <mergeCell ref="C5:C6"/>
    <mergeCell ref="C7:C8"/>
    <mergeCell ref="C9:C10"/>
    <mergeCell ref="C11:C12"/>
    <mergeCell ref="I3:I4"/>
    <mergeCell ref="J3:J4"/>
    <mergeCell ref="K3:K4"/>
    <mergeCell ref="L3:L4"/>
    <mergeCell ref="M3:M4"/>
    <mergeCell ref="N3:N4"/>
    <mergeCell ref="B3:B18"/>
    <mergeCell ref="C3:D4"/>
    <mergeCell ref="E3:E4"/>
    <mergeCell ref="F3:F4"/>
    <mergeCell ref="G3:G4"/>
    <mergeCell ref="H3:H4"/>
    <mergeCell ref="C13:C14"/>
    <mergeCell ref="C15:C16"/>
    <mergeCell ref="C17:C18"/>
  </mergeCells>
  <phoneticPr fontId="7"/>
  <printOptions horizontalCentered="1" verticalCentered="1"/>
  <pageMargins left="0.9055118110236221" right="0.47" top="0.98425196850393704" bottom="0.78740157480314965" header="0.51181102362204722" footer="0.51181102362204722"/>
  <pageSetup paperSize="9" orientation="portrait" r:id="rId1"/>
  <headerFooter alignWithMargins="0"/>
  <rowBreaks count="1" manualBreakCount="1">
    <brk id="38"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1429-8AF4-445F-A572-B6AFCDE33817}">
  <sheetPr>
    <tabColor rgb="FF99FFCC"/>
  </sheetPr>
  <dimension ref="A1:M22"/>
  <sheetViews>
    <sheetView view="pageBreakPreview" zoomScale="85" zoomScaleNormal="100" zoomScaleSheetLayoutView="85" workbookViewId="0"/>
  </sheetViews>
  <sheetFormatPr defaultRowHeight="13.5"/>
  <cols>
    <col min="1" max="1" width="1.875" style="1801" customWidth="1"/>
    <col min="2" max="2" width="8.5" style="1801" customWidth="1"/>
    <col min="3" max="3" width="28.625" style="1801" customWidth="1"/>
    <col min="4" max="7" width="8.25" style="1801" hidden="1" customWidth="1"/>
    <col min="8" max="8" width="9" style="1801"/>
    <col min="9" max="11" width="8.25" style="1801" customWidth="1"/>
    <col min="12" max="256" width="9" style="1801"/>
    <col min="257" max="257" width="1.875" style="1801" customWidth="1"/>
    <col min="258" max="258" width="8.5" style="1801" customWidth="1"/>
    <col min="259" max="259" width="28.625" style="1801" customWidth="1"/>
    <col min="260" max="263" width="0" style="1801" hidden="1" customWidth="1"/>
    <col min="264" max="264" width="9" style="1801"/>
    <col min="265" max="267" width="8.25" style="1801" customWidth="1"/>
    <col min="268" max="512" width="9" style="1801"/>
    <col min="513" max="513" width="1.875" style="1801" customWidth="1"/>
    <col min="514" max="514" width="8.5" style="1801" customWidth="1"/>
    <col min="515" max="515" width="28.625" style="1801" customWidth="1"/>
    <col min="516" max="519" width="0" style="1801" hidden="1" customWidth="1"/>
    <col min="520" max="520" width="9" style="1801"/>
    <col min="521" max="523" width="8.25" style="1801" customWidth="1"/>
    <col min="524" max="768" width="9" style="1801"/>
    <col min="769" max="769" width="1.875" style="1801" customWidth="1"/>
    <col min="770" max="770" width="8.5" style="1801" customWidth="1"/>
    <col min="771" max="771" width="28.625" style="1801" customWidth="1"/>
    <col min="772" max="775" width="0" style="1801" hidden="1" customWidth="1"/>
    <col min="776" max="776" width="9" style="1801"/>
    <col min="777" max="779" width="8.25" style="1801" customWidth="1"/>
    <col min="780" max="1024" width="9" style="1801"/>
    <col min="1025" max="1025" width="1.875" style="1801" customWidth="1"/>
    <col min="1026" max="1026" width="8.5" style="1801" customWidth="1"/>
    <col min="1027" max="1027" width="28.625" style="1801" customWidth="1"/>
    <col min="1028" max="1031" width="0" style="1801" hidden="1" customWidth="1"/>
    <col min="1032" max="1032" width="9" style="1801"/>
    <col min="1033" max="1035" width="8.25" style="1801" customWidth="1"/>
    <col min="1036" max="1280" width="9" style="1801"/>
    <col min="1281" max="1281" width="1.875" style="1801" customWidth="1"/>
    <col min="1282" max="1282" width="8.5" style="1801" customWidth="1"/>
    <col min="1283" max="1283" width="28.625" style="1801" customWidth="1"/>
    <col min="1284" max="1287" width="0" style="1801" hidden="1" customWidth="1"/>
    <col min="1288" max="1288" width="9" style="1801"/>
    <col min="1289" max="1291" width="8.25" style="1801" customWidth="1"/>
    <col min="1292" max="1536" width="9" style="1801"/>
    <col min="1537" max="1537" width="1.875" style="1801" customWidth="1"/>
    <col min="1538" max="1538" width="8.5" style="1801" customWidth="1"/>
    <col min="1539" max="1539" width="28.625" style="1801" customWidth="1"/>
    <col min="1540" max="1543" width="0" style="1801" hidden="1" customWidth="1"/>
    <col min="1544" max="1544" width="9" style="1801"/>
    <col min="1545" max="1547" width="8.25" style="1801" customWidth="1"/>
    <col min="1548" max="1792" width="9" style="1801"/>
    <col min="1793" max="1793" width="1.875" style="1801" customWidth="1"/>
    <col min="1794" max="1794" width="8.5" style="1801" customWidth="1"/>
    <col min="1795" max="1795" width="28.625" style="1801" customWidth="1"/>
    <col min="1796" max="1799" width="0" style="1801" hidden="1" customWidth="1"/>
    <col min="1800" max="1800" width="9" style="1801"/>
    <col min="1801" max="1803" width="8.25" style="1801" customWidth="1"/>
    <col min="1804" max="2048" width="9" style="1801"/>
    <col min="2049" max="2049" width="1.875" style="1801" customWidth="1"/>
    <col min="2050" max="2050" width="8.5" style="1801" customWidth="1"/>
    <col min="2051" max="2051" width="28.625" style="1801" customWidth="1"/>
    <col min="2052" max="2055" width="0" style="1801" hidden="1" customWidth="1"/>
    <col min="2056" max="2056" width="9" style="1801"/>
    <col min="2057" max="2059" width="8.25" style="1801" customWidth="1"/>
    <col min="2060" max="2304" width="9" style="1801"/>
    <col min="2305" max="2305" width="1.875" style="1801" customWidth="1"/>
    <col min="2306" max="2306" width="8.5" style="1801" customWidth="1"/>
    <col min="2307" max="2307" width="28.625" style="1801" customWidth="1"/>
    <col min="2308" max="2311" width="0" style="1801" hidden="1" customWidth="1"/>
    <col min="2312" max="2312" width="9" style="1801"/>
    <col min="2313" max="2315" width="8.25" style="1801" customWidth="1"/>
    <col min="2316" max="2560" width="9" style="1801"/>
    <col min="2561" max="2561" width="1.875" style="1801" customWidth="1"/>
    <col min="2562" max="2562" width="8.5" style="1801" customWidth="1"/>
    <col min="2563" max="2563" width="28.625" style="1801" customWidth="1"/>
    <col min="2564" max="2567" width="0" style="1801" hidden="1" customWidth="1"/>
    <col min="2568" max="2568" width="9" style="1801"/>
    <col min="2569" max="2571" width="8.25" style="1801" customWidth="1"/>
    <col min="2572" max="2816" width="9" style="1801"/>
    <col min="2817" max="2817" width="1.875" style="1801" customWidth="1"/>
    <col min="2818" max="2818" width="8.5" style="1801" customWidth="1"/>
    <col min="2819" max="2819" width="28.625" style="1801" customWidth="1"/>
    <col min="2820" max="2823" width="0" style="1801" hidden="1" customWidth="1"/>
    <col min="2824" max="2824" width="9" style="1801"/>
    <col min="2825" max="2827" width="8.25" style="1801" customWidth="1"/>
    <col min="2828" max="3072" width="9" style="1801"/>
    <col min="3073" max="3073" width="1.875" style="1801" customWidth="1"/>
    <col min="3074" max="3074" width="8.5" style="1801" customWidth="1"/>
    <col min="3075" max="3075" width="28.625" style="1801" customWidth="1"/>
    <col min="3076" max="3079" width="0" style="1801" hidden="1" customWidth="1"/>
    <col min="3080" max="3080" width="9" style="1801"/>
    <col min="3081" max="3083" width="8.25" style="1801" customWidth="1"/>
    <col min="3084" max="3328" width="9" style="1801"/>
    <col min="3329" max="3329" width="1.875" style="1801" customWidth="1"/>
    <col min="3330" max="3330" width="8.5" style="1801" customWidth="1"/>
    <col min="3331" max="3331" width="28.625" style="1801" customWidth="1"/>
    <col min="3332" max="3335" width="0" style="1801" hidden="1" customWidth="1"/>
    <col min="3336" max="3336" width="9" style="1801"/>
    <col min="3337" max="3339" width="8.25" style="1801" customWidth="1"/>
    <col min="3340" max="3584" width="9" style="1801"/>
    <col min="3585" max="3585" width="1.875" style="1801" customWidth="1"/>
    <col min="3586" max="3586" width="8.5" style="1801" customWidth="1"/>
    <col min="3587" max="3587" width="28.625" style="1801" customWidth="1"/>
    <col min="3588" max="3591" width="0" style="1801" hidden="1" customWidth="1"/>
    <col min="3592" max="3592" width="9" style="1801"/>
    <col min="3593" max="3595" width="8.25" style="1801" customWidth="1"/>
    <col min="3596" max="3840" width="9" style="1801"/>
    <col min="3841" max="3841" width="1.875" style="1801" customWidth="1"/>
    <col min="3842" max="3842" width="8.5" style="1801" customWidth="1"/>
    <col min="3843" max="3843" width="28.625" style="1801" customWidth="1"/>
    <col min="3844" max="3847" width="0" style="1801" hidden="1" customWidth="1"/>
    <col min="3848" max="3848" width="9" style="1801"/>
    <col min="3849" max="3851" width="8.25" style="1801" customWidth="1"/>
    <col min="3852" max="4096" width="9" style="1801"/>
    <col min="4097" max="4097" width="1.875" style="1801" customWidth="1"/>
    <col min="4098" max="4098" width="8.5" style="1801" customWidth="1"/>
    <col min="4099" max="4099" width="28.625" style="1801" customWidth="1"/>
    <col min="4100" max="4103" width="0" style="1801" hidden="1" customWidth="1"/>
    <col min="4104" max="4104" width="9" style="1801"/>
    <col min="4105" max="4107" width="8.25" style="1801" customWidth="1"/>
    <col min="4108" max="4352" width="9" style="1801"/>
    <col min="4353" max="4353" width="1.875" style="1801" customWidth="1"/>
    <col min="4354" max="4354" width="8.5" style="1801" customWidth="1"/>
    <col min="4355" max="4355" width="28.625" style="1801" customWidth="1"/>
    <col min="4356" max="4359" width="0" style="1801" hidden="1" customWidth="1"/>
    <col min="4360" max="4360" width="9" style="1801"/>
    <col min="4361" max="4363" width="8.25" style="1801" customWidth="1"/>
    <col min="4364" max="4608" width="9" style="1801"/>
    <col min="4609" max="4609" width="1.875" style="1801" customWidth="1"/>
    <col min="4610" max="4610" width="8.5" style="1801" customWidth="1"/>
    <col min="4611" max="4611" width="28.625" style="1801" customWidth="1"/>
    <col min="4612" max="4615" width="0" style="1801" hidden="1" customWidth="1"/>
    <col min="4616" max="4616" width="9" style="1801"/>
    <col min="4617" max="4619" width="8.25" style="1801" customWidth="1"/>
    <col min="4620" max="4864" width="9" style="1801"/>
    <col min="4865" max="4865" width="1.875" style="1801" customWidth="1"/>
    <col min="4866" max="4866" width="8.5" style="1801" customWidth="1"/>
    <col min="4867" max="4867" width="28.625" style="1801" customWidth="1"/>
    <col min="4868" max="4871" width="0" style="1801" hidden="1" customWidth="1"/>
    <col min="4872" max="4872" width="9" style="1801"/>
    <col min="4873" max="4875" width="8.25" style="1801" customWidth="1"/>
    <col min="4876" max="5120" width="9" style="1801"/>
    <col min="5121" max="5121" width="1.875" style="1801" customWidth="1"/>
    <col min="5122" max="5122" width="8.5" style="1801" customWidth="1"/>
    <col min="5123" max="5123" width="28.625" style="1801" customWidth="1"/>
    <col min="5124" max="5127" width="0" style="1801" hidden="1" customWidth="1"/>
    <col min="5128" max="5128" width="9" style="1801"/>
    <col min="5129" max="5131" width="8.25" style="1801" customWidth="1"/>
    <col min="5132" max="5376" width="9" style="1801"/>
    <col min="5377" max="5377" width="1.875" style="1801" customWidth="1"/>
    <col min="5378" max="5378" width="8.5" style="1801" customWidth="1"/>
    <col min="5379" max="5379" width="28.625" style="1801" customWidth="1"/>
    <col min="5380" max="5383" width="0" style="1801" hidden="1" customWidth="1"/>
    <col min="5384" max="5384" width="9" style="1801"/>
    <col min="5385" max="5387" width="8.25" style="1801" customWidth="1"/>
    <col min="5388" max="5632" width="9" style="1801"/>
    <col min="5633" max="5633" width="1.875" style="1801" customWidth="1"/>
    <col min="5634" max="5634" width="8.5" style="1801" customWidth="1"/>
    <col min="5635" max="5635" width="28.625" style="1801" customWidth="1"/>
    <col min="5636" max="5639" width="0" style="1801" hidden="1" customWidth="1"/>
    <col min="5640" max="5640" width="9" style="1801"/>
    <col min="5641" max="5643" width="8.25" style="1801" customWidth="1"/>
    <col min="5644" max="5888" width="9" style="1801"/>
    <col min="5889" max="5889" width="1.875" style="1801" customWidth="1"/>
    <col min="5890" max="5890" width="8.5" style="1801" customWidth="1"/>
    <col min="5891" max="5891" width="28.625" style="1801" customWidth="1"/>
    <col min="5892" max="5895" width="0" style="1801" hidden="1" customWidth="1"/>
    <col min="5896" max="5896" width="9" style="1801"/>
    <col min="5897" max="5899" width="8.25" style="1801" customWidth="1"/>
    <col min="5900" max="6144" width="9" style="1801"/>
    <col min="6145" max="6145" width="1.875" style="1801" customWidth="1"/>
    <col min="6146" max="6146" width="8.5" style="1801" customWidth="1"/>
    <col min="6147" max="6147" width="28.625" style="1801" customWidth="1"/>
    <col min="6148" max="6151" width="0" style="1801" hidden="1" customWidth="1"/>
    <col min="6152" max="6152" width="9" style="1801"/>
    <col min="6153" max="6155" width="8.25" style="1801" customWidth="1"/>
    <col min="6156" max="6400" width="9" style="1801"/>
    <col min="6401" max="6401" width="1.875" style="1801" customWidth="1"/>
    <col min="6402" max="6402" width="8.5" style="1801" customWidth="1"/>
    <col min="6403" max="6403" width="28.625" style="1801" customWidth="1"/>
    <col min="6404" max="6407" width="0" style="1801" hidden="1" customWidth="1"/>
    <col min="6408" max="6408" width="9" style="1801"/>
    <col min="6409" max="6411" width="8.25" style="1801" customWidth="1"/>
    <col min="6412" max="6656" width="9" style="1801"/>
    <col min="6657" max="6657" width="1.875" style="1801" customWidth="1"/>
    <col min="6658" max="6658" width="8.5" style="1801" customWidth="1"/>
    <col min="6659" max="6659" width="28.625" style="1801" customWidth="1"/>
    <col min="6660" max="6663" width="0" style="1801" hidden="1" customWidth="1"/>
    <col min="6664" max="6664" width="9" style="1801"/>
    <col min="6665" max="6667" width="8.25" style="1801" customWidth="1"/>
    <col min="6668" max="6912" width="9" style="1801"/>
    <col min="6913" max="6913" width="1.875" style="1801" customWidth="1"/>
    <col min="6914" max="6914" width="8.5" style="1801" customWidth="1"/>
    <col min="6915" max="6915" width="28.625" style="1801" customWidth="1"/>
    <col min="6916" max="6919" width="0" style="1801" hidden="1" customWidth="1"/>
    <col min="6920" max="6920" width="9" style="1801"/>
    <col min="6921" max="6923" width="8.25" style="1801" customWidth="1"/>
    <col min="6924" max="7168" width="9" style="1801"/>
    <col min="7169" max="7169" width="1.875" style="1801" customWidth="1"/>
    <col min="7170" max="7170" width="8.5" style="1801" customWidth="1"/>
    <col min="7171" max="7171" width="28.625" style="1801" customWidth="1"/>
    <col min="7172" max="7175" width="0" style="1801" hidden="1" customWidth="1"/>
    <col min="7176" max="7176" width="9" style="1801"/>
    <col min="7177" max="7179" width="8.25" style="1801" customWidth="1"/>
    <col min="7180" max="7424" width="9" style="1801"/>
    <col min="7425" max="7425" width="1.875" style="1801" customWidth="1"/>
    <col min="7426" max="7426" width="8.5" style="1801" customWidth="1"/>
    <col min="7427" max="7427" width="28.625" style="1801" customWidth="1"/>
    <col min="7428" max="7431" width="0" style="1801" hidden="1" customWidth="1"/>
    <col min="7432" max="7432" width="9" style="1801"/>
    <col min="7433" max="7435" width="8.25" style="1801" customWidth="1"/>
    <col min="7436" max="7680" width="9" style="1801"/>
    <col min="7681" max="7681" width="1.875" style="1801" customWidth="1"/>
    <col min="7682" max="7682" width="8.5" style="1801" customWidth="1"/>
    <col min="7683" max="7683" width="28.625" style="1801" customWidth="1"/>
    <col min="7684" max="7687" width="0" style="1801" hidden="1" customWidth="1"/>
    <col min="7688" max="7688" width="9" style="1801"/>
    <col min="7689" max="7691" width="8.25" style="1801" customWidth="1"/>
    <col min="7692" max="7936" width="9" style="1801"/>
    <col min="7937" max="7937" width="1.875" style="1801" customWidth="1"/>
    <col min="7938" max="7938" width="8.5" style="1801" customWidth="1"/>
    <col min="7939" max="7939" width="28.625" style="1801" customWidth="1"/>
    <col min="7940" max="7943" width="0" style="1801" hidden="1" customWidth="1"/>
    <col min="7944" max="7944" width="9" style="1801"/>
    <col min="7945" max="7947" width="8.25" style="1801" customWidth="1"/>
    <col min="7948" max="8192" width="9" style="1801"/>
    <col min="8193" max="8193" width="1.875" style="1801" customWidth="1"/>
    <col min="8194" max="8194" width="8.5" style="1801" customWidth="1"/>
    <col min="8195" max="8195" width="28.625" style="1801" customWidth="1"/>
    <col min="8196" max="8199" width="0" style="1801" hidden="1" customWidth="1"/>
    <col min="8200" max="8200" width="9" style="1801"/>
    <col min="8201" max="8203" width="8.25" style="1801" customWidth="1"/>
    <col min="8204" max="8448" width="9" style="1801"/>
    <col min="8449" max="8449" width="1.875" style="1801" customWidth="1"/>
    <col min="8450" max="8450" width="8.5" style="1801" customWidth="1"/>
    <col min="8451" max="8451" width="28.625" style="1801" customWidth="1"/>
    <col min="8452" max="8455" width="0" style="1801" hidden="1" customWidth="1"/>
    <col min="8456" max="8456" width="9" style="1801"/>
    <col min="8457" max="8459" width="8.25" style="1801" customWidth="1"/>
    <col min="8460" max="8704" width="9" style="1801"/>
    <col min="8705" max="8705" width="1.875" style="1801" customWidth="1"/>
    <col min="8706" max="8706" width="8.5" style="1801" customWidth="1"/>
    <col min="8707" max="8707" width="28.625" style="1801" customWidth="1"/>
    <col min="8708" max="8711" width="0" style="1801" hidden="1" customWidth="1"/>
    <col min="8712" max="8712" width="9" style="1801"/>
    <col min="8713" max="8715" width="8.25" style="1801" customWidth="1"/>
    <col min="8716" max="8960" width="9" style="1801"/>
    <col min="8961" max="8961" width="1.875" style="1801" customWidth="1"/>
    <col min="8962" max="8962" width="8.5" style="1801" customWidth="1"/>
    <col min="8963" max="8963" width="28.625" style="1801" customWidth="1"/>
    <col min="8964" max="8967" width="0" style="1801" hidden="1" customWidth="1"/>
    <col min="8968" max="8968" width="9" style="1801"/>
    <col min="8969" max="8971" width="8.25" style="1801" customWidth="1"/>
    <col min="8972" max="9216" width="9" style="1801"/>
    <col min="9217" max="9217" width="1.875" style="1801" customWidth="1"/>
    <col min="9218" max="9218" width="8.5" style="1801" customWidth="1"/>
    <col min="9219" max="9219" width="28.625" style="1801" customWidth="1"/>
    <col min="9220" max="9223" width="0" style="1801" hidden="1" customWidth="1"/>
    <col min="9224" max="9224" width="9" style="1801"/>
    <col min="9225" max="9227" width="8.25" style="1801" customWidth="1"/>
    <col min="9228" max="9472" width="9" style="1801"/>
    <col min="9473" max="9473" width="1.875" style="1801" customWidth="1"/>
    <col min="9474" max="9474" width="8.5" style="1801" customWidth="1"/>
    <col min="9475" max="9475" width="28.625" style="1801" customWidth="1"/>
    <col min="9476" max="9479" width="0" style="1801" hidden="1" customWidth="1"/>
    <col min="9480" max="9480" width="9" style="1801"/>
    <col min="9481" max="9483" width="8.25" style="1801" customWidth="1"/>
    <col min="9484" max="9728" width="9" style="1801"/>
    <col min="9729" max="9729" width="1.875" style="1801" customWidth="1"/>
    <col min="9730" max="9730" width="8.5" style="1801" customWidth="1"/>
    <col min="9731" max="9731" width="28.625" style="1801" customWidth="1"/>
    <col min="9732" max="9735" width="0" style="1801" hidden="1" customWidth="1"/>
    <col min="9736" max="9736" width="9" style="1801"/>
    <col min="9737" max="9739" width="8.25" style="1801" customWidth="1"/>
    <col min="9740" max="9984" width="9" style="1801"/>
    <col min="9985" max="9985" width="1.875" style="1801" customWidth="1"/>
    <col min="9986" max="9986" width="8.5" style="1801" customWidth="1"/>
    <col min="9987" max="9987" width="28.625" style="1801" customWidth="1"/>
    <col min="9988" max="9991" width="0" style="1801" hidden="1" customWidth="1"/>
    <col min="9992" max="9992" width="9" style="1801"/>
    <col min="9993" max="9995" width="8.25" style="1801" customWidth="1"/>
    <col min="9996" max="10240" width="9" style="1801"/>
    <col min="10241" max="10241" width="1.875" style="1801" customWidth="1"/>
    <col min="10242" max="10242" width="8.5" style="1801" customWidth="1"/>
    <col min="10243" max="10243" width="28.625" style="1801" customWidth="1"/>
    <col min="10244" max="10247" width="0" style="1801" hidden="1" customWidth="1"/>
    <col min="10248" max="10248" width="9" style="1801"/>
    <col min="10249" max="10251" width="8.25" style="1801" customWidth="1"/>
    <col min="10252" max="10496" width="9" style="1801"/>
    <col min="10497" max="10497" width="1.875" style="1801" customWidth="1"/>
    <col min="10498" max="10498" width="8.5" style="1801" customWidth="1"/>
    <col min="10499" max="10499" width="28.625" style="1801" customWidth="1"/>
    <col min="10500" max="10503" width="0" style="1801" hidden="1" customWidth="1"/>
    <col min="10504" max="10504" width="9" style="1801"/>
    <col min="10505" max="10507" width="8.25" style="1801" customWidth="1"/>
    <col min="10508" max="10752" width="9" style="1801"/>
    <col min="10753" max="10753" width="1.875" style="1801" customWidth="1"/>
    <col min="10754" max="10754" width="8.5" style="1801" customWidth="1"/>
    <col min="10755" max="10755" width="28.625" style="1801" customWidth="1"/>
    <col min="10756" max="10759" width="0" style="1801" hidden="1" customWidth="1"/>
    <col min="10760" max="10760" width="9" style="1801"/>
    <col min="10761" max="10763" width="8.25" style="1801" customWidth="1"/>
    <col min="10764" max="11008" width="9" style="1801"/>
    <col min="11009" max="11009" width="1.875" style="1801" customWidth="1"/>
    <col min="11010" max="11010" width="8.5" style="1801" customWidth="1"/>
    <col min="11011" max="11011" width="28.625" style="1801" customWidth="1"/>
    <col min="11012" max="11015" width="0" style="1801" hidden="1" customWidth="1"/>
    <col min="11016" max="11016" width="9" style="1801"/>
    <col min="11017" max="11019" width="8.25" style="1801" customWidth="1"/>
    <col min="11020" max="11264" width="9" style="1801"/>
    <col min="11265" max="11265" width="1.875" style="1801" customWidth="1"/>
    <col min="11266" max="11266" width="8.5" style="1801" customWidth="1"/>
    <col min="11267" max="11267" width="28.625" style="1801" customWidth="1"/>
    <col min="11268" max="11271" width="0" style="1801" hidden="1" customWidth="1"/>
    <col min="11272" max="11272" width="9" style="1801"/>
    <col min="11273" max="11275" width="8.25" style="1801" customWidth="1"/>
    <col min="11276" max="11520" width="9" style="1801"/>
    <col min="11521" max="11521" width="1.875" style="1801" customWidth="1"/>
    <col min="11522" max="11522" width="8.5" style="1801" customWidth="1"/>
    <col min="11523" max="11523" width="28.625" style="1801" customWidth="1"/>
    <col min="11524" max="11527" width="0" style="1801" hidden="1" customWidth="1"/>
    <col min="11528" max="11528" width="9" style="1801"/>
    <col min="11529" max="11531" width="8.25" style="1801" customWidth="1"/>
    <col min="11532" max="11776" width="9" style="1801"/>
    <col min="11777" max="11777" width="1.875" style="1801" customWidth="1"/>
    <col min="11778" max="11778" width="8.5" style="1801" customWidth="1"/>
    <col min="11779" max="11779" width="28.625" style="1801" customWidth="1"/>
    <col min="11780" max="11783" width="0" style="1801" hidden="1" customWidth="1"/>
    <col min="11784" max="11784" width="9" style="1801"/>
    <col min="11785" max="11787" width="8.25" style="1801" customWidth="1"/>
    <col min="11788" max="12032" width="9" style="1801"/>
    <col min="12033" max="12033" width="1.875" style="1801" customWidth="1"/>
    <col min="12034" max="12034" width="8.5" style="1801" customWidth="1"/>
    <col min="12035" max="12035" width="28.625" style="1801" customWidth="1"/>
    <col min="12036" max="12039" width="0" style="1801" hidden="1" customWidth="1"/>
    <col min="12040" max="12040" width="9" style="1801"/>
    <col min="12041" max="12043" width="8.25" style="1801" customWidth="1"/>
    <col min="12044" max="12288" width="9" style="1801"/>
    <col min="12289" max="12289" width="1.875" style="1801" customWidth="1"/>
    <col min="12290" max="12290" width="8.5" style="1801" customWidth="1"/>
    <col min="12291" max="12291" width="28.625" style="1801" customWidth="1"/>
    <col min="12292" max="12295" width="0" style="1801" hidden="1" customWidth="1"/>
    <col min="12296" max="12296" width="9" style="1801"/>
    <col min="12297" max="12299" width="8.25" style="1801" customWidth="1"/>
    <col min="12300" max="12544" width="9" style="1801"/>
    <col min="12545" max="12545" width="1.875" style="1801" customWidth="1"/>
    <col min="12546" max="12546" width="8.5" style="1801" customWidth="1"/>
    <col min="12547" max="12547" width="28.625" style="1801" customWidth="1"/>
    <col min="12548" max="12551" width="0" style="1801" hidden="1" customWidth="1"/>
    <col min="12552" max="12552" width="9" style="1801"/>
    <col min="12553" max="12555" width="8.25" style="1801" customWidth="1"/>
    <col min="12556" max="12800" width="9" style="1801"/>
    <col min="12801" max="12801" width="1.875" style="1801" customWidth="1"/>
    <col min="12802" max="12802" width="8.5" style="1801" customWidth="1"/>
    <col min="12803" max="12803" width="28.625" style="1801" customWidth="1"/>
    <col min="12804" max="12807" width="0" style="1801" hidden="1" customWidth="1"/>
    <col min="12808" max="12808" width="9" style="1801"/>
    <col min="12809" max="12811" width="8.25" style="1801" customWidth="1"/>
    <col min="12812" max="13056" width="9" style="1801"/>
    <col min="13057" max="13057" width="1.875" style="1801" customWidth="1"/>
    <col min="13058" max="13058" width="8.5" style="1801" customWidth="1"/>
    <col min="13059" max="13059" width="28.625" style="1801" customWidth="1"/>
    <col min="13060" max="13063" width="0" style="1801" hidden="1" customWidth="1"/>
    <col min="13064" max="13064" width="9" style="1801"/>
    <col min="13065" max="13067" width="8.25" style="1801" customWidth="1"/>
    <col min="13068" max="13312" width="9" style="1801"/>
    <col min="13313" max="13313" width="1.875" style="1801" customWidth="1"/>
    <col min="13314" max="13314" width="8.5" style="1801" customWidth="1"/>
    <col min="13315" max="13315" width="28.625" style="1801" customWidth="1"/>
    <col min="13316" max="13319" width="0" style="1801" hidden="1" customWidth="1"/>
    <col min="13320" max="13320" width="9" style="1801"/>
    <col min="13321" max="13323" width="8.25" style="1801" customWidth="1"/>
    <col min="13324" max="13568" width="9" style="1801"/>
    <col min="13569" max="13569" width="1.875" style="1801" customWidth="1"/>
    <col min="13570" max="13570" width="8.5" style="1801" customWidth="1"/>
    <col min="13571" max="13571" width="28.625" style="1801" customWidth="1"/>
    <col min="13572" max="13575" width="0" style="1801" hidden="1" customWidth="1"/>
    <col min="13576" max="13576" width="9" style="1801"/>
    <col min="13577" max="13579" width="8.25" style="1801" customWidth="1"/>
    <col min="13580" max="13824" width="9" style="1801"/>
    <col min="13825" max="13825" width="1.875" style="1801" customWidth="1"/>
    <col min="13826" max="13826" width="8.5" style="1801" customWidth="1"/>
    <col min="13827" max="13827" width="28.625" style="1801" customWidth="1"/>
    <col min="13828" max="13831" width="0" style="1801" hidden="1" customWidth="1"/>
    <col min="13832" max="13832" width="9" style="1801"/>
    <col min="13833" max="13835" width="8.25" style="1801" customWidth="1"/>
    <col min="13836" max="14080" width="9" style="1801"/>
    <col min="14081" max="14081" width="1.875" style="1801" customWidth="1"/>
    <col min="14082" max="14082" width="8.5" style="1801" customWidth="1"/>
    <col min="14083" max="14083" width="28.625" style="1801" customWidth="1"/>
    <col min="14084" max="14087" width="0" style="1801" hidden="1" customWidth="1"/>
    <col min="14088" max="14088" width="9" style="1801"/>
    <col min="14089" max="14091" width="8.25" style="1801" customWidth="1"/>
    <col min="14092" max="14336" width="9" style="1801"/>
    <col min="14337" max="14337" width="1.875" style="1801" customWidth="1"/>
    <col min="14338" max="14338" width="8.5" style="1801" customWidth="1"/>
    <col min="14339" max="14339" width="28.625" style="1801" customWidth="1"/>
    <col min="14340" max="14343" width="0" style="1801" hidden="1" customWidth="1"/>
    <col min="14344" max="14344" width="9" style="1801"/>
    <col min="14345" max="14347" width="8.25" style="1801" customWidth="1"/>
    <col min="14348" max="14592" width="9" style="1801"/>
    <col min="14593" max="14593" width="1.875" style="1801" customWidth="1"/>
    <col min="14594" max="14594" width="8.5" style="1801" customWidth="1"/>
    <col min="14595" max="14595" width="28.625" style="1801" customWidth="1"/>
    <col min="14596" max="14599" width="0" style="1801" hidden="1" customWidth="1"/>
    <col min="14600" max="14600" width="9" style="1801"/>
    <col min="14601" max="14603" width="8.25" style="1801" customWidth="1"/>
    <col min="14604" max="14848" width="9" style="1801"/>
    <col min="14849" max="14849" width="1.875" style="1801" customWidth="1"/>
    <col min="14850" max="14850" width="8.5" style="1801" customWidth="1"/>
    <col min="14851" max="14851" width="28.625" style="1801" customWidth="1"/>
    <col min="14852" max="14855" width="0" style="1801" hidden="1" customWidth="1"/>
    <col min="14856" max="14856" width="9" style="1801"/>
    <col min="14857" max="14859" width="8.25" style="1801" customWidth="1"/>
    <col min="14860" max="15104" width="9" style="1801"/>
    <col min="15105" max="15105" width="1.875" style="1801" customWidth="1"/>
    <col min="15106" max="15106" width="8.5" style="1801" customWidth="1"/>
    <col min="15107" max="15107" width="28.625" style="1801" customWidth="1"/>
    <col min="15108" max="15111" width="0" style="1801" hidden="1" customWidth="1"/>
    <col min="15112" max="15112" width="9" style="1801"/>
    <col min="15113" max="15115" width="8.25" style="1801" customWidth="1"/>
    <col min="15116" max="15360" width="9" style="1801"/>
    <col min="15361" max="15361" width="1.875" style="1801" customWidth="1"/>
    <col min="15362" max="15362" width="8.5" style="1801" customWidth="1"/>
    <col min="15363" max="15363" width="28.625" style="1801" customWidth="1"/>
    <col min="15364" max="15367" width="0" style="1801" hidden="1" customWidth="1"/>
    <col min="15368" max="15368" width="9" style="1801"/>
    <col min="15369" max="15371" width="8.25" style="1801" customWidth="1"/>
    <col min="15372" max="15616" width="9" style="1801"/>
    <col min="15617" max="15617" width="1.875" style="1801" customWidth="1"/>
    <col min="15618" max="15618" width="8.5" style="1801" customWidth="1"/>
    <col min="15619" max="15619" width="28.625" style="1801" customWidth="1"/>
    <col min="15620" max="15623" width="0" style="1801" hidden="1" customWidth="1"/>
    <col min="15624" max="15624" width="9" style="1801"/>
    <col min="15625" max="15627" width="8.25" style="1801" customWidth="1"/>
    <col min="15628" max="15872" width="9" style="1801"/>
    <col min="15873" max="15873" width="1.875" style="1801" customWidth="1"/>
    <col min="15874" max="15874" width="8.5" style="1801" customWidth="1"/>
    <col min="15875" max="15875" width="28.625" style="1801" customWidth="1"/>
    <col min="15876" max="15879" width="0" style="1801" hidden="1" customWidth="1"/>
    <col min="15880" max="15880" width="9" style="1801"/>
    <col min="15881" max="15883" width="8.25" style="1801" customWidth="1"/>
    <col min="15884" max="16128" width="9" style="1801"/>
    <col min="16129" max="16129" width="1.875" style="1801" customWidth="1"/>
    <col min="16130" max="16130" width="8.5" style="1801" customWidth="1"/>
    <col min="16131" max="16131" width="28.625" style="1801" customWidth="1"/>
    <col min="16132" max="16135" width="0" style="1801" hidden="1" customWidth="1"/>
    <col min="16136" max="16136" width="9" style="1801"/>
    <col min="16137" max="16139" width="8.25" style="1801" customWidth="1"/>
    <col min="16140" max="16384" width="9" style="1801"/>
  </cols>
  <sheetData>
    <row r="1" spans="1:13" ht="14.25">
      <c r="A1" s="1800" t="s">
        <v>444</v>
      </c>
      <c r="C1" s="1800"/>
      <c r="D1" s="1800"/>
      <c r="E1" s="1800"/>
      <c r="F1" s="1800"/>
      <c r="G1" s="1800"/>
      <c r="I1" s="1800"/>
    </row>
    <row r="2" spans="1:13" ht="15" thickBot="1">
      <c r="B2" s="1800"/>
      <c r="C2" s="1800"/>
      <c r="D2" s="1800"/>
      <c r="E2" s="1800"/>
      <c r="F2" s="1800"/>
      <c r="G2" s="1800"/>
      <c r="I2" s="1800"/>
    </row>
    <row r="3" spans="1:13" ht="55.5" customHeight="1" thickBot="1">
      <c r="B3" s="2037" t="s">
        <v>445</v>
      </c>
      <c r="C3" s="2038" t="s">
        <v>446</v>
      </c>
      <c r="D3" s="2039">
        <v>23</v>
      </c>
      <c r="E3" s="2040">
        <v>27</v>
      </c>
      <c r="F3" s="2041">
        <v>28</v>
      </c>
      <c r="G3" s="2042">
        <v>29</v>
      </c>
      <c r="H3" s="2042" t="s">
        <v>54</v>
      </c>
      <c r="I3" s="2040" t="s">
        <v>509</v>
      </c>
      <c r="J3" s="2041" t="s">
        <v>852</v>
      </c>
      <c r="K3" s="2042" t="s">
        <v>862</v>
      </c>
      <c r="L3" s="2042" t="s">
        <v>888</v>
      </c>
      <c r="M3" s="2043" t="s">
        <v>929</v>
      </c>
    </row>
    <row r="4" spans="1:13" ht="37.5" customHeight="1">
      <c r="B4" s="2044" t="s">
        <v>447</v>
      </c>
      <c r="C4" s="2045" t="s">
        <v>448</v>
      </c>
      <c r="D4" s="2046">
        <v>77</v>
      </c>
      <c r="E4" s="2047">
        <v>68</v>
      </c>
      <c r="F4" s="2048">
        <v>73</v>
      </c>
      <c r="G4" s="2048">
        <v>28</v>
      </c>
      <c r="H4" s="2048">
        <v>83</v>
      </c>
      <c r="I4" s="2049">
        <v>87</v>
      </c>
      <c r="J4" s="2047">
        <v>86</v>
      </c>
      <c r="K4" s="2048">
        <v>88</v>
      </c>
      <c r="L4" s="2048">
        <v>87</v>
      </c>
      <c r="M4" s="2050">
        <v>84</v>
      </c>
    </row>
    <row r="5" spans="1:13" ht="37.5" customHeight="1" thickBot="1">
      <c r="B5" s="2051"/>
      <c r="C5" s="2052" t="s">
        <v>449</v>
      </c>
      <c r="D5" s="2053">
        <f t="shared" ref="D5:I5" si="0">D4</f>
        <v>77</v>
      </c>
      <c r="E5" s="2054">
        <f t="shared" si="0"/>
        <v>68</v>
      </c>
      <c r="F5" s="2053">
        <f t="shared" si="0"/>
        <v>73</v>
      </c>
      <c r="G5" s="2054">
        <f t="shared" si="0"/>
        <v>28</v>
      </c>
      <c r="H5" s="2054">
        <f t="shared" si="0"/>
        <v>83</v>
      </c>
      <c r="I5" s="2053">
        <f t="shared" si="0"/>
        <v>87</v>
      </c>
      <c r="J5" s="2055">
        <f>J4</f>
        <v>86</v>
      </c>
      <c r="K5" s="2054">
        <f>K4</f>
        <v>88</v>
      </c>
      <c r="L5" s="2054">
        <f>L4</f>
        <v>87</v>
      </c>
      <c r="M5" s="2056">
        <f>M4</f>
        <v>84</v>
      </c>
    </row>
    <row r="6" spans="1:13" ht="37.5" customHeight="1">
      <c r="B6" s="1982" t="s">
        <v>450</v>
      </c>
      <c r="C6" s="2057" t="s">
        <v>451</v>
      </c>
      <c r="D6" s="2058">
        <v>934</v>
      </c>
      <c r="E6" s="2059">
        <v>773</v>
      </c>
      <c r="F6" s="2060">
        <v>864</v>
      </c>
      <c r="G6" s="2060">
        <v>888</v>
      </c>
      <c r="H6" s="2060">
        <v>943</v>
      </c>
      <c r="I6" s="2061">
        <v>858</v>
      </c>
      <c r="J6" s="2059">
        <v>995</v>
      </c>
      <c r="K6" s="2060">
        <v>943</v>
      </c>
      <c r="L6" s="2060">
        <v>1046</v>
      </c>
      <c r="M6" s="2062">
        <v>787</v>
      </c>
    </row>
    <row r="7" spans="1:13" ht="37.5" customHeight="1">
      <c r="B7" s="1988"/>
      <c r="C7" s="2063" t="s">
        <v>452</v>
      </c>
      <c r="D7" s="2064">
        <v>685</v>
      </c>
      <c r="E7" s="2065">
        <v>660</v>
      </c>
      <c r="F7" s="2066">
        <v>683</v>
      </c>
      <c r="G7" s="2066">
        <v>640</v>
      </c>
      <c r="H7" s="2066">
        <v>636</v>
      </c>
      <c r="I7" s="2067">
        <v>615</v>
      </c>
      <c r="J7" s="2065">
        <v>725</v>
      </c>
      <c r="K7" s="2066">
        <v>699</v>
      </c>
      <c r="L7" s="2066">
        <v>777</v>
      </c>
      <c r="M7" s="2068">
        <v>552</v>
      </c>
    </row>
    <row r="8" spans="1:13" ht="37.5" customHeight="1">
      <c r="B8" s="1988"/>
      <c r="C8" s="2063" t="s">
        <v>453</v>
      </c>
      <c r="D8" s="2069">
        <v>52</v>
      </c>
      <c r="E8" s="2065">
        <v>53</v>
      </c>
      <c r="F8" s="2066">
        <v>51</v>
      </c>
      <c r="G8" s="2066">
        <v>55</v>
      </c>
      <c r="H8" s="2066">
        <v>45</v>
      </c>
      <c r="I8" s="2067">
        <v>40</v>
      </c>
      <c r="J8" s="2065">
        <v>36</v>
      </c>
      <c r="K8" s="2066">
        <v>30</v>
      </c>
      <c r="L8" s="2066">
        <v>29</v>
      </c>
      <c r="M8" s="2068">
        <v>39</v>
      </c>
    </row>
    <row r="9" spans="1:13" ht="37.5" customHeight="1">
      <c r="B9" s="1988"/>
      <c r="C9" s="2070" t="s">
        <v>454</v>
      </c>
      <c r="D9" s="2064">
        <v>62</v>
      </c>
      <c r="E9" s="2071">
        <v>26</v>
      </c>
      <c r="F9" s="2072">
        <v>32</v>
      </c>
      <c r="G9" s="2072">
        <v>52</v>
      </c>
      <c r="H9" s="2072">
        <v>47</v>
      </c>
      <c r="I9" s="2073">
        <v>67</v>
      </c>
      <c r="J9" s="2071">
        <v>58</v>
      </c>
      <c r="K9" s="2072">
        <v>29</v>
      </c>
      <c r="L9" s="2072">
        <v>55</v>
      </c>
      <c r="M9" s="2074">
        <v>38</v>
      </c>
    </row>
    <row r="10" spans="1:13" ht="37.5" customHeight="1" thickBot="1">
      <c r="B10" s="2008"/>
      <c r="C10" s="2052" t="s">
        <v>449</v>
      </c>
      <c r="D10" s="2075">
        <f t="shared" ref="D10:I10" si="1">SUM(D6:D9)</f>
        <v>1733</v>
      </c>
      <c r="E10" s="2076">
        <f t="shared" si="1"/>
        <v>1512</v>
      </c>
      <c r="F10" s="2076">
        <f t="shared" si="1"/>
        <v>1630</v>
      </c>
      <c r="G10" s="2077">
        <f t="shared" si="1"/>
        <v>1635</v>
      </c>
      <c r="H10" s="2077">
        <f t="shared" si="1"/>
        <v>1671</v>
      </c>
      <c r="I10" s="2075">
        <f t="shared" si="1"/>
        <v>1580</v>
      </c>
      <c r="J10" s="2076">
        <f>SUM(J6:J9)</f>
        <v>1814</v>
      </c>
      <c r="K10" s="2077">
        <f>SUM(K6:K9)</f>
        <v>1701</v>
      </c>
      <c r="L10" s="2077">
        <f>SUM(L6:L9)</f>
        <v>1907</v>
      </c>
      <c r="M10" s="2078">
        <f>SUM(M6:M9)</f>
        <v>1416</v>
      </c>
    </row>
    <row r="11" spans="1:13" ht="37.5" customHeight="1">
      <c r="B11" s="1982" t="s">
        <v>455</v>
      </c>
      <c r="C11" s="2057" t="s">
        <v>453</v>
      </c>
      <c r="D11" s="2058">
        <v>234</v>
      </c>
      <c r="E11" s="2059">
        <v>234</v>
      </c>
      <c r="F11" s="2060">
        <v>255</v>
      </c>
      <c r="G11" s="2060">
        <v>243</v>
      </c>
      <c r="H11" s="2060">
        <v>214</v>
      </c>
      <c r="I11" s="2061">
        <v>177</v>
      </c>
      <c r="J11" s="2059">
        <v>152</v>
      </c>
      <c r="K11" s="2060">
        <v>149</v>
      </c>
      <c r="L11" s="2060">
        <v>180</v>
      </c>
      <c r="M11" s="2062">
        <v>173</v>
      </c>
    </row>
    <row r="12" spans="1:13" ht="37.5" customHeight="1">
      <c r="B12" s="1988"/>
      <c r="C12" s="2079" t="s">
        <v>456</v>
      </c>
      <c r="D12" s="2064">
        <v>280</v>
      </c>
      <c r="E12" s="2065">
        <v>580</v>
      </c>
      <c r="F12" s="2066">
        <v>461</v>
      </c>
      <c r="G12" s="2066">
        <v>482</v>
      </c>
      <c r="H12" s="2066">
        <v>428</v>
      </c>
      <c r="I12" s="2067">
        <v>402</v>
      </c>
      <c r="J12" s="2065">
        <v>533</v>
      </c>
      <c r="K12" s="2066">
        <v>389</v>
      </c>
      <c r="L12" s="2066">
        <v>432</v>
      </c>
      <c r="M12" s="2068">
        <v>464</v>
      </c>
    </row>
    <row r="13" spans="1:13" ht="37.5" customHeight="1">
      <c r="B13" s="1988"/>
      <c r="C13" s="2079" t="s">
        <v>457</v>
      </c>
      <c r="D13" s="2064">
        <v>75</v>
      </c>
      <c r="E13" s="2065">
        <v>97</v>
      </c>
      <c r="F13" s="2066">
        <v>76</v>
      </c>
      <c r="G13" s="2066">
        <v>93</v>
      </c>
      <c r="H13" s="2066">
        <v>60</v>
      </c>
      <c r="I13" s="2067">
        <v>81</v>
      </c>
      <c r="J13" s="2065">
        <v>91</v>
      </c>
      <c r="K13" s="2066">
        <v>61</v>
      </c>
      <c r="L13" s="2066">
        <v>58</v>
      </c>
      <c r="M13" s="2068">
        <v>64</v>
      </c>
    </row>
    <row r="14" spans="1:13" ht="37.5" customHeight="1">
      <c r="B14" s="1988"/>
      <c r="C14" s="2080" t="s">
        <v>454</v>
      </c>
      <c r="D14" s="2069">
        <v>8</v>
      </c>
      <c r="E14" s="2071">
        <v>9</v>
      </c>
      <c r="F14" s="2072">
        <v>1</v>
      </c>
      <c r="G14" s="2072">
        <v>4</v>
      </c>
      <c r="H14" s="2072">
        <v>3</v>
      </c>
      <c r="I14" s="2073">
        <v>5</v>
      </c>
      <c r="J14" s="2071">
        <v>3</v>
      </c>
      <c r="K14" s="2072">
        <v>1</v>
      </c>
      <c r="L14" s="2072">
        <v>0</v>
      </c>
      <c r="M14" s="2074">
        <v>1</v>
      </c>
    </row>
    <row r="15" spans="1:13" ht="37.5" customHeight="1" thickBot="1">
      <c r="B15" s="2008"/>
      <c r="C15" s="2052" t="s">
        <v>449</v>
      </c>
      <c r="D15" s="2075">
        <f t="shared" ref="D15:I15" si="2">SUM(D11:D14)</f>
        <v>597</v>
      </c>
      <c r="E15" s="2076">
        <f t="shared" si="2"/>
        <v>920</v>
      </c>
      <c r="F15" s="2076">
        <f t="shared" si="2"/>
        <v>793</v>
      </c>
      <c r="G15" s="2077">
        <f t="shared" si="2"/>
        <v>822</v>
      </c>
      <c r="H15" s="2077">
        <f t="shared" si="2"/>
        <v>705</v>
      </c>
      <c r="I15" s="2075">
        <f t="shared" si="2"/>
        <v>665</v>
      </c>
      <c r="J15" s="2076">
        <f>SUM(J11:J14)</f>
        <v>779</v>
      </c>
      <c r="K15" s="2077">
        <f>SUM(K11:K14)</f>
        <v>600</v>
      </c>
      <c r="L15" s="2077">
        <f>SUM(L11:L14)</f>
        <v>670</v>
      </c>
      <c r="M15" s="2078">
        <f>SUM(M11:M14)</f>
        <v>702</v>
      </c>
    </row>
    <row r="16" spans="1:13" ht="37.5" customHeight="1">
      <c r="B16" s="1982" t="s">
        <v>458</v>
      </c>
      <c r="C16" s="2057" t="s">
        <v>459</v>
      </c>
      <c r="D16" s="2058">
        <v>0</v>
      </c>
      <c r="E16" s="2059">
        <v>0</v>
      </c>
      <c r="F16" s="2060">
        <v>0</v>
      </c>
      <c r="G16" s="2060">
        <v>0</v>
      </c>
      <c r="H16" s="2060">
        <v>0</v>
      </c>
      <c r="I16" s="2061">
        <v>0</v>
      </c>
      <c r="J16" s="2059">
        <v>0</v>
      </c>
      <c r="K16" s="2060">
        <v>0</v>
      </c>
      <c r="L16" s="2060">
        <v>0</v>
      </c>
      <c r="M16" s="2062">
        <v>0</v>
      </c>
    </row>
    <row r="17" spans="2:13" ht="37.5" customHeight="1">
      <c r="B17" s="1988"/>
      <c r="C17" s="2063" t="s">
        <v>460</v>
      </c>
      <c r="D17" s="2064">
        <v>4</v>
      </c>
      <c r="E17" s="2065">
        <v>0</v>
      </c>
      <c r="F17" s="2066">
        <v>1</v>
      </c>
      <c r="G17" s="2066">
        <v>9</v>
      </c>
      <c r="H17" s="2066">
        <v>0</v>
      </c>
      <c r="I17" s="2067">
        <v>0</v>
      </c>
      <c r="J17" s="2065">
        <v>17</v>
      </c>
      <c r="K17" s="2066">
        <v>42</v>
      </c>
      <c r="L17" s="2066">
        <v>45</v>
      </c>
      <c r="M17" s="2068">
        <v>25</v>
      </c>
    </row>
    <row r="18" spans="2:13" ht="37.5" customHeight="1">
      <c r="B18" s="1988"/>
      <c r="C18" s="2080" t="s">
        <v>461</v>
      </c>
      <c r="D18" s="2069">
        <v>79</v>
      </c>
      <c r="E18" s="2071">
        <v>106</v>
      </c>
      <c r="F18" s="2072">
        <v>87</v>
      </c>
      <c r="G18" s="2072">
        <v>78</v>
      </c>
      <c r="H18" s="2072">
        <v>111</v>
      </c>
      <c r="I18" s="2073">
        <v>97</v>
      </c>
      <c r="J18" s="2071">
        <v>88</v>
      </c>
      <c r="K18" s="2072">
        <v>62</v>
      </c>
      <c r="L18" s="2072">
        <v>81</v>
      </c>
      <c r="M18" s="2074">
        <v>64</v>
      </c>
    </row>
    <row r="19" spans="2:13" ht="37.5" customHeight="1" thickBot="1">
      <c r="B19" s="2008"/>
      <c r="C19" s="2052" t="s">
        <v>449</v>
      </c>
      <c r="D19" s="2075">
        <v>83</v>
      </c>
      <c r="E19" s="2076">
        <v>106</v>
      </c>
      <c r="F19" s="2077">
        <v>88</v>
      </c>
      <c r="G19" s="2077">
        <f t="shared" ref="G19:M19" si="3">SUM(G16:G18)</f>
        <v>87</v>
      </c>
      <c r="H19" s="2077">
        <f t="shared" si="3"/>
        <v>111</v>
      </c>
      <c r="I19" s="2075">
        <f t="shared" si="3"/>
        <v>97</v>
      </c>
      <c r="J19" s="2076">
        <f t="shared" si="3"/>
        <v>105</v>
      </c>
      <c r="K19" s="2077">
        <f t="shared" si="3"/>
        <v>104</v>
      </c>
      <c r="L19" s="2077">
        <f t="shared" si="3"/>
        <v>126</v>
      </c>
      <c r="M19" s="2078">
        <f t="shared" si="3"/>
        <v>89</v>
      </c>
    </row>
    <row r="20" spans="2:13" ht="37.5" customHeight="1" thickBot="1">
      <c r="B20" s="1906" t="s">
        <v>462</v>
      </c>
      <c r="C20" s="1908"/>
      <c r="D20" s="2081">
        <f t="shared" ref="D20:I20" si="4">D5+D10+D15+D19</f>
        <v>2490</v>
      </c>
      <c r="E20" s="2082">
        <f t="shared" si="4"/>
        <v>2606</v>
      </c>
      <c r="F20" s="2082">
        <f t="shared" si="4"/>
        <v>2584</v>
      </c>
      <c r="G20" s="2083">
        <f t="shared" si="4"/>
        <v>2572</v>
      </c>
      <c r="H20" s="2083">
        <f t="shared" si="4"/>
        <v>2570</v>
      </c>
      <c r="I20" s="2081">
        <f t="shared" si="4"/>
        <v>2429</v>
      </c>
      <c r="J20" s="2082">
        <f>J5+J10+J15+J19</f>
        <v>2784</v>
      </c>
      <c r="K20" s="2083">
        <f>K5+K10+K15+K19</f>
        <v>2493</v>
      </c>
      <c r="L20" s="2083">
        <f>L5+L10+L15+L19</f>
        <v>2790</v>
      </c>
      <c r="M20" s="2084">
        <f>M5+M10+M15+M19</f>
        <v>2291</v>
      </c>
    </row>
    <row r="21" spans="2:13" ht="5.25" customHeight="1">
      <c r="B21" s="2020"/>
      <c r="C21" s="2020"/>
      <c r="D21" s="2085"/>
      <c r="E21" s="2085"/>
      <c r="F21" s="2085"/>
      <c r="G21" s="2085"/>
      <c r="H21" s="2086"/>
      <c r="I21" s="2085"/>
      <c r="J21" s="2086"/>
      <c r="K21" s="2086"/>
      <c r="L21" s="2086"/>
      <c r="M21" s="2086"/>
    </row>
    <row r="22" spans="2:13">
      <c r="B22" s="1801" t="s">
        <v>463</v>
      </c>
    </row>
  </sheetData>
  <mergeCells count="5">
    <mergeCell ref="B4:B5"/>
    <mergeCell ref="B6:B10"/>
    <mergeCell ref="B11:B15"/>
    <mergeCell ref="B16:B19"/>
    <mergeCell ref="B20:C20"/>
  </mergeCells>
  <phoneticPr fontId="7"/>
  <printOptions horizontalCentered="1"/>
  <pageMargins left="0.9055118110236221" right="0.47244094488188981" top="0.98425196850393704" bottom="0.78740157480314965" header="0.51181102362204722" footer="0.51181102362204722"/>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E36F-ECB0-4B59-88FE-AE2FF1BCA4BB}">
  <sheetPr>
    <tabColor rgb="FF9966FF"/>
  </sheetPr>
  <dimension ref="A1:R93"/>
  <sheetViews>
    <sheetView zoomScale="120" zoomScaleNormal="120" zoomScaleSheetLayoutView="106" workbookViewId="0">
      <pane xSplit="2" ySplit="6" topLeftCell="C7" activePane="bottomRight" state="frozen"/>
      <selection activeCell="T20" sqref="T20"/>
      <selection pane="topRight" activeCell="T20" sqref="T20"/>
      <selection pane="bottomLeft" activeCell="T20" sqref="T20"/>
      <selection pane="bottomRight"/>
    </sheetView>
  </sheetViews>
  <sheetFormatPr defaultRowHeight="13.5"/>
  <cols>
    <col min="1" max="1" width="3.625" style="398" customWidth="1"/>
    <col min="2" max="2" width="10.5" style="398" customWidth="1"/>
    <col min="3" max="3" width="7.875" style="398" customWidth="1"/>
    <col min="4" max="13" width="5.375" style="398" customWidth="1"/>
    <col min="14" max="16" width="5.625" style="398" customWidth="1"/>
    <col min="17" max="16384" width="9" style="398"/>
  </cols>
  <sheetData>
    <row r="1" spans="1:15" ht="17.25">
      <c r="A1" s="2087" t="s">
        <v>969</v>
      </c>
      <c r="G1" s="289"/>
      <c r="H1" s="289"/>
      <c r="I1" s="289"/>
      <c r="J1" s="289"/>
      <c r="K1" s="289"/>
      <c r="L1" s="289"/>
      <c r="M1" s="289"/>
      <c r="N1" s="289"/>
      <c r="O1" s="289"/>
    </row>
    <row r="2" spans="1:15">
      <c r="G2" s="289"/>
      <c r="H2" s="289"/>
      <c r="I2" s="289"/>
      <c r="J2" s="289"/>
      <c r="K2" s="289"/>
      <c r="L2" s="289"/>
      <c r="M2" s="289"/>
      <c r="N2" s="289"/>
      <c r="O2" s="289"/>
    </row>
    <row r="3" spans="1:15" ht="14.25">
      <c r="A3" s="2088" t="s">
        <v>466</v>
      </c>
      <c r="B3" s="167"/>
      <c r="C3" s="167"/>
      <c r="D3" s="167"/>
      <c r="E3" s="167"/>
      <c r="F3" s="167"/>
      <c r="G3" s="289"/>
      <c r="H3" s="289"/>
      <c r="I3" s="289"/>
      <c r="J3" s="289"/>
      <c r="K3" s="289"/>
      <c r="L3" s="289"/>
      <c r="M3" s="289"/>
      <c r="N3" s="289"/>
      <c r="O3" s="289"/>
    </row>
    <row r="4" spans="1:15" ht="18" thickBot="1">
      <c r="B4" s="2089"/>
      <c r="G4" s="289"/>
      <c r="H4" s="289"/>
      <c r="I4" s="289"/>
      <c r="J4" s="289"/>
      <c r="K4" s="289"/>
      <c r="L4" s="289"/>
      <c r="M4" s="289"/>
      <c r="N4" s="289"/>
      <c r="O4" s="289"/>
    </row>
    <row r="5" spans="1:15" s="2101" customFormat="1" ht="39.950000000000003" customHeight="1">
      <c r="A5" s="2090" t="s">
        <v>467</v>
      </c>
      <c r="B5" s="2091" t="s">
        <v>468</v>
      </c>
      <c r="C5" s="2092" t="s">
        <v>469</v>
      </c>
      <c r="D5" s="2093" t="s">
        <v>514</v>
      </c>
      <c r="E5" s="2094" t="s">
        <v>470</v>
      </c>
      <c r="F5" s="2095" t="s">
        <v>515</v>
      </c>
      <c r="G5" s="2095" t="s">
        <v>516</v>
      </c>
      <c r="H5" s="2095" t="s">
        <v>471</v>
      </c>
      <c r="I5" s="2095" t="s">
        <v>472</v>
      </c>
      <c r="J5" s="2096" t="s">
        <v>473</v>
      </c>
      <c r="K5" s="2096" t="s">
        <v>474</v>
      </c>
      <c r="L5" s="2097" t="s">
        <v>283</v>
      </c>
      <c r="M5" s="2098" t="s">
        <v>475</v>
      </c>
      <c r="N5" s="2099" t="s">
        <v>476</v>
      </c>
      <c r="O5" s="2100"/>
    </row>
    <row r="6" spans="1:15" s="2101" customFormat="1" ht="39.950000000000003" customHeight="1" thickBot="1">
      <c r="A6" s="2102"/>
      <c r="B6" s="2103"/>
      <c r="C6" s="2104"/>
      <c r="D6" s="2105"/>
      <c r="E6" s="2106"/>
      <c r="F6" s="2107"/>
      <c r="G6" s="2107"/>
      <c r="H6" s="2107"/>
      <c r="I6" s="2107"/>
      <c r="J6" s="2108"/>
      <c r="K6" s="2108"/>
      <c r="L6" s="2109"/>
      <c r="M6" s="2110"/>
      <c r="N6" s="2111" t="s">
        <v>477</v>
      </c>
      <c r="O6" s="2112" t="s">
        <v>478</v>
      </c>
    </row>
    <row r="7" spans="1:15" s="2101" customFormat="1" ht="15" customHeight="1">
      <c r="A7" s="1222">
        <v>2</v>
      </c>
      <c r="B7" s="2113" t="s">
        <v>479</v>
      </c>
      <c r="C7" s="2114" t="s">
        <v>480</v>
      </c>
      <c r="D7" s="2115"/>
      <c r="E7" s="2116">
        <v>2</v>
      </c>
      <c r="F7" s="2116">
        <v>2</v>
      </c>
      <c r="G7" s="2116">
        <v>7</v>
      </c>
      <c r="H7" s="2116">
        <v>7</v>
      </c>
      <c r="I7" s="2116">
        <v>1</v>
      </c>
      <c r="J7" s="2117">
        <v>6</v>
      </c>
      <c r="K7" s="2117">
        <v>136</v>
      </c>
      <c r="L7" s="2118"/>
      <c r="M7" s="2119">
        <f t="shared" ref="M7:M32" si="0">SUM(D7:L7)</f>
        <v>161</v>
      </c>
      <c r="N7" s="2120">
        <f>M8/M7</f>
        <v>0.2484472049689441</v>
      </c>
      <c r="O7" s="2121">
        <f>B63</f>
        <v>0.23633998265394623</v>
      </c>
    </row>
    <row r="8" spans="1:15" s="2101" customFormat="1" ht="15" customHeight="1">
      <c r="A8" s="1199"/>
      <c r="B8" s="2122"/>
      <c r="C8" s="2123" t="s">
        <v>481</v>
      </c>
      <c r="D8" s="2124"/>
      <c r="E8" s="2125"/>
      <c r="F8" s="2125"/>
      <c r="G8" s="2125">
        <v>22</v>
      </c>
      <c r="H8" s="2125">
        <v>17</v>
      </c>
      <c r="I8" s="2126">
        <v>1</v>
      </c>
      <c r="J8" s="2127"/>
      <c r="K8" s="2127"/>
      <c r="L8" s="2128"/>
      <c r="M8" s="2129">
        <f t="shared" si="0"/>
        <v>40</v>
      </c>
      <c r="N8" s="2130"/>
      <c r="O8" s="2131"/>
    </row>
    <row r="9" spans="1:15" s="2101" customFormat="1" ht="15" customHeight="1">
      <c r="A9" s="1199"/>
      <c r="B9" s="2132" t="s">
        <v>482</v>
      </c>
      <c r="C9" s="2133" t="s">
        <v>480</v>
      </c>
      <c r="D9" s="2124"/>
      <c r="E9" s="2125"/>
      <c r="F9" s="2125">
        <v>2</v>
      </c>
      <c r="G9" s="2125">
        <v>1</v>
      </c>
      <c r="H9" s="2125">
        <v>1</v>
      </c>
      <c r="I9" s="2126">
        <v>12</v>
      </c>
      <c r="J9" s="2127">
        <v>4</v>
      </c>
      <c r="K9" s="2127"/>
      <c r="L9" s="2128">
        <v>1</v>
      </c>
      <c r="M9" s="2129">
        <f t="shared" si="0"/>
        <v>21</v>
      </c>
      <c r="N9" s="2134">
        <f>M10/M9</f>
        <v>0.95238095238095233</v>
      </c>
      <c r="O9" s="2135">
        <f>C63</f>
        <v>1.1794195250659631</v>
      </c>
    </row>
    <row r="10" spans="1:15" s="2101" customFormat="1" ht="15" customHeight="1">
      <c r="A10" s="1199"/>
      <c r="B10" s="2132"/>
      <c r="C10" s="2123" t="s">
        <v>481</v>
      </c>
      <c r="D10" s="2124"/>
      <c r="E10" s="2125"/>
      <c r="F10" s="2125">
        <v>1</v>
      </c>
      <c r="G10" s="2125">
        <v>2</v>
      </c>
      <c r="H10" s="2125">
        <v>1</v>
      </c>
      <c r="I10" s="2126">
        <v>12</v>
      </c>
      <c r="J10" s="2127">
        <v>4</v>
      </c>
      <c r="K10" s="2127"/>
      <c r="L10" s="2128"/>
      <c r="M10" s="2129">
        <f t="shared" si="0"/>
        <v>20</v>
      </c>
      <c r="N10" s="2130"/>
      <c r="O10" s="2131"/>
    </row>
    <row r="11" spans="1:15" s="2101" customFormat="1" ht="15" customHeight="1">
      <c r="A11" s="1199"/>
      <c r="B11" s="2132" t="s">
        <v>483</v>
      </c>
      <c r="C11" s="2133" t="s">
        <v>480</v>
      </c>
      <c r="D11" s="2124">
        <v>14</v>
      </c>
      <c r="E11" s="2125">
        <v>7</v>
      </c>
      <c r="F11" s="2125">
        <v>13</v>
      </c>
      <c r="G11" s="2125">
        <v>44</v>
      </c>
      <c r="H11" s="2125"/>
      <c r="I11" s="2126">
        <v>22</v>
      </c>
      <c r="J11" s="2127">
        <v>16</v>
      </c>
      <c r="K11" s="2127">
        <v>63</v>
      </c>
      <c r="L11" s="2128">
        <v>22</v>
      </c>
      <c r="M11" s="2129">
        <f t="shared" si="0"/>
        <v>201</v>
      </c>
      <c r="N11" s="2134">
        <f>M12/M11</f>
        <v>0.78606965174129351</v>
      </c>
      <c r="O11" s="2135">
        <f>D63</f>
        <v>0.83077866339668915</v>
      </c>
    </row>
    <row r="12" spans="1:15" s="2101" customFormat="1" ht="15" customHeight="1">
      <c r="A12" s="1199"/>
      <c r="B12" s="2136"/>
      <c r="C12" s="2137" t="s">
        <v>481</v>
      </c>
      <c r="D12" s="2138">
        <v>7</v>
      </c>
      <c r="E12" s="2139">
        <v>3</v>
      </c>
      <c r="F12" s="2139"/>
      <c r="G12" s="2139">
        <v>93</v>
      </c>
      <c r="H12" s="2139"/>
      <c r="I12" s="2140">
        <v>25</v>
      </c>
      <c r="J12" s="2141">
        <v>14</v>
      </c>
      <c r="K12" s="2141"/>
      <c r="L12" s="2142">
        <v>16</v>
      </c>
      <c r="M12" s="2143">
        <f t="shared" si="0"/>
        <v>158</v>
      </c>
      <c r="N12" s="2144"/>
      <c r="O12" s="2145"/>
    </row>
    <row r="13" spans="1:15" s="2101" customFormat="1" ht="15" customHeight="1">
      <c r="A13" s="1199"/>
      <c r="B13" s="2146" t="s">
        <v>475</v>
      </c>
      <c r="C13" s="2147" t="s">
        <v>480</v>
      </c>
      <c r="D13" s="2148">
        <f t="shared" ref="D13:L14" si="1">SUM(D7,D9,D11)</f>
        <v>14</v>
      </c>
      <c r="E13" s="2149">
        <f t="shared" si="1"/>
        <v>9</v>
      </c>
      <c r="F13" s="2149">
        <f t="shared" si="1"/>
        <v>17</v>
      </c>
      <c r="G13" s="2149">
        <f t="shared" si="1"/>
        <v>52</v>
      </c>
      <c r="H13" s="2149">
        <f t="shared" si="1"/>
        <v>8</v>
      </c>
      <c r="I13" s="2150">
        <f t="shared" si="1"/>
        <v>35</v>
      </c>
      <c r="J13" s="2149">
        <f t="shared" si="1"/>
        <v>26</v>
      </c>
      <c r="K13" s="2149">
        <f t="shared" si="1"/>
        <v>199</v>
      </c>
      <c r="L13" s="2151">
        <f t="shared" si="1"/>
        <v>23</v>
      </c>
      <c r="M13" s="2152">
        <f t="shared" si="0"/>
        <v>383</v>
      </c>
      <c r="N13" s="2153">
        <f>M14/M13</f>
        <v>0.56919060052219317</v>
      </c>
      <c r="O13" s="2154">
        <f>E63</f>
        <v>0.54379054680259498</v>
      </c>
    </row>
    <row r="14" spans="1:15" s="2101" customFormat="1" ht="15" customHeight="1" thickBot="1">
      <c r="A14" s="1200"/>
      <c r="B14" s="2155"/>
      <c r="C14" s="2156" t="s">
        <v>481</v>
      </c>
      <c r="D14" s="2157">
        <f t="shared" si="1"/>
        <v>7</v>
      </c>
      <c r="E14" s="2158">
        <f t="shared" si="1"/>
        <v>3</v>
      </c>
      <c r="F14" s="2158">
        <f t="shared" si="1"/>
        <v>1</v>
      </c>
      <c r="G14" s="2158">
        <f t="shared" si="1"/>
        <v>117</v>
      </c>
      <c r="H14" s="2158">
        <f t="shared" si="1"/>
        <v>18</v>
      </c>
      <c r="I14" s="2159">
        <f t="shared" si="1"/>
        <v>38</v>
      </c>
      <c r="J14" s="2158">
        <f t="shared" si="1"/>
        <v>18</v>
      </c>
      <c r="K14" s="2158">
        <f t="shared" si="1"/>
        <v>0</v>
      </c>
      <c r="L14" s="2160">
        <f t="shared" si="1"/>
        <v>16</v>
      </c>
      <c r="M14" s="2161">
        <f t="shared" si="0"/>
        <v>218</v>
      </c>
      <c r="N14" s="2162"/>
      <c r="O14" s="2163"/>
    </row>
    <row r="15" spans="1:15" s="2101" customFormat="1" ht="15" customHeight="1">
      <c r="A15" s="1222">
        <v>3</v>
      </c>
      <c r="B15" s="2113" t="s">
        <v>479</v>
      </c>
      <c r="C15" s="2114" t="s">
        <v>480</v>
      </c>
      <c r="D15" s="2115"/>
      <c r="E15" s="2116"/>
      <c r="F15" s="2116"/>
      <c r="G15" s="2116">
        <v>6</v>
      </c>
      <c r="H15" s="2116">
        <v>9</v>
      </c>
      <c r="I15" s="2164">
        <v>1</v>
      </c>
      <c r="J15" s="2117">
        <v>8</v>
      </c>
      <c r="K15" s="2117">
        <v>126</v>
      </c>
      <c r="L15" s="2118">
        <v>1</v>
      </c>
      <c r="M15" s="2119">
        <f t="shared" si="0"/>
        <v>151</v>
      </c>
      <c r="N15" s="2120">
        <f>M16/M15</f>
        <v>0.3443708609271523</v>
      </c>
      <c r="O15" s="2121">
        <f>B71</f>
        <v>0.22492127755285651</v>
      </c>
    </row>
    <row r="16" spans="1:15" s="2101" customFormat="1" ht="15" customHeight="1">
      <c r="A16" s="1199"/>
      <c r="B16" s="2122"/>
      <c r="C16" s="2123" t="s">
        <v>481</v>
      </c>
      <c r="D16" s="2124"/>
      <c r="E16" s="2125"/>
      <c r="F16" s="2125"/>
      <c r="G16" s="2125">
        <v>40</v>
      </c>
      <c r="H16" s="2125">
        <v>9</v>
      </c>
      <c r="I16" s="2126">
        <v>2</v>
      </c>
      <c r="J16" s="2127">
        <v>1</v>
      </c>
      <c r="K16" s="2127"/>
      <c r="L16" s="2128"/>
      <c r="M16" s="2129">
        <f t="shared" si="0"/>
        <v>52</v>
      </c>
      <c r="N16" s="2130"/>
      <c r="O16" s="2131"/>
    </row>
    <row r="17" spans="1:18" s="2101" customFormat="1" ht="15" customHeight="1">
      <c r="A17" s="1199"/>
      <c r="B17" s="2132" t="s">
        <v>482</v>
      </c>
      <c r="C17" s="2133" t="s">
        <v>480</v>
      </c>
      <c r="D17" s="2124"/>
      <c r="E17" s="2125"/>
      <c r="F17" s="2125"/>
      <c r="G17" s="2125">
        <v>4</v>
      </c>
      <c r="H17" s="2125">
        <v>1</v>
      </c>
      <c r="I17" s="2126">
        <v>12</v>
      </c>
      <c r="J17" s="2127">
        <v>1</v>
      </c>
      <c r="K17" s="2127"/>
      <c r="L17" s="2128">
        <v>1</v>
      </c>
      <c r="M17" s="2129">
        <f t="shared" si="0"/>
        <v>19</v>
      </c>
      <c r="N17" s="2134">
        <f>M18/M17</f>
        <v>1.0526315789473684</v>
      </c>
      <c r="O17" s="2135">
        <f>C71</f>
        <v>1.1516709511568124</v>
      </c>
    </row>
    <row r="18" spans="1:18" s="2101" customFormat="1" ht="15" customHeight="1">
      <c r="A18" s="1199"/>
      <c r="B18" s="2132"/>
      <c r="C18" s="2123" t="s">
        <v>481</v>
      </c>
      <c r="D18" s="2124"/>
      <c r="E18" s="2125"/>
      <c r="F18" s="2125"/>
      <c r="G18" s="2125">
        <v>6</v>
      </c>
      <c r="H18" s="2125">
        <v>1</v>
      </c>
      <c r="I18" s="2126">
        <v>12</v>
      </c>
      <c r="J18" s="2127"/>
      <c r="K18" s="2127"/>
      <c r="L18" s="2128">
        <v>1</v>
      </c>
      <c r="M18" s="2129">
        <f t="shared" si="0"/>
        <v>20</v>
      </c>
      <c r="N18" s="2130"/>
      <c r="O18" s="2131"/>
    </row>
    <row r="19" spans="1:18" s="2101" customFormat="1" ht="15" customHeight="1">
      <c r="A19" s="1199"/>
      <c r="B19" s="2132" t="s">
        <v>483</v>
      </c>
      <c r="C19" s="2133" t="s">
        <v>480</v>
      </c>
      <c r="D19" s="2124">
        <v>10</v>
      </c>
      <c r="E19" s="2125">
        <v>9</v>
      </c>
      <c r="F19" s="2125">
        <v>22</v>
      </c>
      <c r="G19" s="2125">
        <v>47</v>
      </c>
      <c r="H19" s="2125"/>
      <c r="I19" s="2126">
        <v>26</v>
      </c>
      <c r="J19" s="2127">
        <v>17</v>
      </c>
      <c r="K19" s="2127">
        <v>77</v>
      </c>
      <c r="L19" s="2128">
        <v>25</v>
      </c>
      <c r="M19" s="2129">
        <f t="shared" si="0"/>
        <v>233</v>
      </c>
      <c r="N19" s="2134">
        <f>M20/M19</f>
        <v>0.76394849785407726</v>
      </c>
      <c r="O19" s="2135">
        <f>D71</f>
        <v>0.86908240794856806</v>
      </c>
    </row>
    <row r="20" spans="1:18" s="2101" customFormat="1" ht="15" customHeight="1">
      <c r="A20" s="1199"/>
      <c r="B20" s="2136"/>
      <c r="C20" s="2137" t="s">
        <v>481</v>
      </c>
      <c r="D20" s="2138">
        <v>7</v>
      </c>
      <c r="E20" s="2139">
        <v>4</v>
      </c>
      <c r="F20" s="2139">
        <v>5</v>
      </c>
      <c r="G20" s="2139">
        <v>97</v>
      </c>
      <c r="H20" s="2139"/>
      <c r="I20" s="2140">
        <v>26</v>
      </c>
      <c r="J20" s="2141">
        <v>20</v>
      </c>
      <c r="K20" s="2141"/>
      <c r="L20" s="2142">
        <v>19</v>
      </c>
      <c r="M20" s="2143">
        <f t="shared" si="0"/>
        <v>178</v>
      </c>
      <c r="N20" s="2144"/>
      <c r="O20" s="2145"/>
    </row>
    <row r="21" spans="1:18" s="2101" customFormat="1" ht="15" customHeight="1">
      <c r="A21" s="1199"/>
      <c r="B21" s="2146" t="s">
        <v>475</v>
      </c>
      <c r="C21" s="2147" t="s">
        <v>480</v>
      </c>
      <c r="D21" s="2148">
        <f t="shared" ref="D21:L22" si="2">SUM(D15,D17,D19)</f>
        <v>10</v>
      </c>
      <c r="E21" s="2149">
        <f t="shared" si="2"/>
        <v>9</v>
      </c>
      <c r="F21" s="2149">
        <f t="shared" si="2"/>
        <v>22</v>
      </c>
      <c r="G21" s="2149">
        <f t="shared" si="2"/>
        <v>57</v>
      </c>
      <c r="H21" s="2149">
        <f t="shared" si="2"/>
        <v>10</v>
      </c>
      <c r="I21" s="2150">
        <f t="shared" si="2"/>
        <v>39</v>
      </c>
      <c r="J21" s="2149">
        <f t="shared" si="2"/>
        <v>26</v>
      </c>
      <c r="K21" s="2149">
        <f t="shared" si="2"/>
        <v>203</v>
      </c>
      <c r="L21" s="2151">
        <f t="shared" si="2"/>
        <v>27</v>
      </c>
      <c r="M21" s="2152">
        <f t="shared" si="0"/>
        <v>403</v>
      </c>
      <c r="N21" s="2153">
        <f>M22/M21</f>
        <v>0.6203473945409429</v>
      </c>
      <c r="O21" s="2154">
        <f>E71</f>
        <v>0.563266250289151</v>
      </c>
    </row>
    <row r="22" spans="1:18" s="2101" customFormat="1" ht="15" customHeight="1" thickBot="1">
      <c r="A22" s="1200"/>
      <c r="B22" s="2155"/>
      <c r="C22" s="2156" t="s">
        <v>481</v>
      </c>
      <c r="D22" s="2157">
        <f t="shared" si="2"/>
        <v>7</v>
      </c>
      <c r="E22" s="2158">
        <f t="shared" si="2"/>
        <v>4</v>
      </c>
      <c r="F22" s="2158">
        <f t="shared" si="2"/>
        <v>5</v>
      </c>
      <c r="G22" s="2158">
        <f t="shared" si="2"/>
        <v>143</v>
      </c>
      <c r="H22" s="2158">
        <f t="shared" si="2"/>
        <v>10</v>
      </c>
      <c r="I22" s="2158">
        <f t="shared" si="2"/>
        <v>40</v>
      </c>
      <c r="J22" s="2158">
        <f t="shared" si="2"/>
        <v>21</v>
      </c>
      <c r="K22" s="2159">
        <f t="shared" si="2"/>
        <v>0</v>
      </c>
      <c r="L22" s="2160">
        <f t="shared" si="2"/>
        <v>20</v>
      </c>
      <c r="M22" s="2161">
        <f t="shared" si="0"/>
        <v>250</v>
      </c>
      <c r="N22" s="2162"/>
      <c r="O22" s="2163"/>
      <c r="R22" s="2165"/>
    </row>
    <row r="23" spans="1:18" s="2101" customFormat="1" ht="15" customHeight="1">
      <c r="A23" s="1222">
        <v>4</v>
      </c>
      <c r="B23" s="2113" t="s">
        <v>479</v>
      </c>
      <c r="C23" s="2114" t="s">
        <v>480</v>
      </c>
      <c r="D23" s="2166"/>
      <c r="E23" s="2167"/>
      <c r="F23" s="2167">
        <v>1</v>
      </c>
      <c r="G23" s="2167">
        <v>3</v>
      </c>
      <c r="H23" s="2167">
        <v>4</v>
      </c>
      <c r="I23" s="2167">
        <v>2</v>
      </c>
      <c r="J23" s="2167">
        <v>9</v>
      </c>
      <c r="K23" s="2167">
        <v>113</v>
      </c>
      <c r="L23" s="2168">
        <v>1</v>
      </c>
      <c r="M23" s="2119">
        <f t="shared" si="0"/>
        <v>133</v>
      </c>
      <c r="N23" s="2120">
        <f>M24/M23</f>
        <v>0.19548872180451127</v>
      </c>
      <c r="O23" s="2121">
        <f>B79</f>
        <v>0.20974235104669886</v>
      </c>
      <c r="R23" s="2165"/>
    </row>
    <row r="24" spans="1:18" s="2101" customFormat="1" ht="15" customHeight="1">
      <c r="A24" s="1199"/>
      <c r="B24" s="2122"/>
      <c r="C24" s="2123" t="s">
        <v>481</v>
      </c>
      <c r="D24" s="2169"/>
      <c r="E24" s="2170"/>
      <c r="F24" s="2170"/>
      <c r="G24" s="2170">
        <v>19</v>
      </c>
      <c r="H24" s="2170">
        <v>4</v>
      </c>
      <c r="I24" s="2170">
        <v>3</v>
      </c>
      <c r="J24" s="2170"/>
      <c r="K24" s="2170"/>
      <c r="L24" s="2171"/>
      <c r="M24" s="2129">
        <f t="shared" si="0"/>
        <v>26</v>
      </c>
      <c r="N24" s="2130"/>
      <c r="O24" s="2131"/>
      <c r="R24" s="2165"/>
    </row>
    <row r="25" spans="1:18" s="2101" customFormat="1" ht="15" customHeight="1">
      <c r="A25" s="1199"/>
      <c r="B25" s="2132" t="s">
        <v>482</v>
      </c>
      <c r="C25" s="2172" t="s">
        <v>480</v>
      </c>
      <c r="D25" s="2173">
        <v>1</v>
      </c>
      <c r="E25" s="2174">
        <v>2</v>
      </c>
      <c r="F25" s="2174"/>
      <c r="G25" s="2174">
        <v>4</v>
      </c>
      <c r="H25" s="2174"/>
      <c r="I25" s="2174">
        <v>7</v>
      </c>
      <c r="J25" s="2174"/>
      <c r="K25" s="2174">
        <v>1</v>
      </c>
      <c r="L25" s="2175"/>
      <c r="M25" s="2129">
        <f t="shared" si="0"/>
        <v>15</v>
      </c>
      <c r="N25" s="2134">
        <f>M26/M25</f>
        <v>2.2000000000000002</v>
      </c>
      <c r="O25" s="2135">
        <f>C79</f>
        <v>1.078125</v>
      </c>
      <c r="R25" s="2165"/>
    </row>
    <row r="26" spans="1:18" s="2101" customFormat="1" ht="15" customHeight="1">
      <c r="A26" s="1199"/>
      <c r="B26" s="2132"/>
      <c r="C26" s="2176" t="s">
        <v>481</v>
      </c>
      <c r="D26" s="2173">
        <v>4</v>
      </c>
      <c r="E26" s="2174">
        <v>3</v>
      </c>
      <c r="F26" s="2174"/>
      <c r="G26" s="2174">
        <v>19</v>
      </c>
      <c r="H26" s="2174"/>
      <c r="I26" s="2174">
        <v>7</v>
      </c>
      <c r="J26" s="2174"/>
      <c r="K26" s="2174"/>
      <c r="L26" s="2175"/>
      <c r="M26" s="2129">
        <f t="shared" si="0"/>
        <v>33</v>
      </c>
      <c r="N26" s="2130"/>
      <c r="O26" s="2131"/>
      <c r="R26" s="2165"/>
    </row>
    <row r="27" spans="1:18" s="2101" customFormat="1" ht="15" customHeight="1">
      <c r="A27" s="1199"/>
      <c r="B27" s="2132" t="s">
        <v>483</v>
      </c>
      <c r="C27" s="2172" t="s">
        <v>480</v>
      </c>
      <c r="D27" s="2173">
        <v>21</v>
      </c>
      <c r="E27" s="2174">
        <v>10</v>
      </c>
      <c r="F27" s="2174">
        <v>21</v>
      </c>
      <c r="G27" s="2174">
        <v>58</v>
      </c>
      <c r="H27" s="2174"/>
      <c r="I27" s="2174">
        <v>17</v>
      </c>
      <c r="J27" s="2174">
        <v>12</v>
      </c>
      <c r="K27" s="2174">
        <v>105</v>
      </c>
      <c r="L27" s="2175">
        <v>13</v>
      </c>
      <c r="M27" s="2129">
        <f t="shared" si="0"/>
        <v>257</v>
      </c>
      <c r="N27" s="2134">
        <f>M28/M27</f>
        <v>0.59922178988326846</v>
      </c>
      <c r="O27" s="2135">
        <f>D79</f>
        <v>0.80472706809229033</v>
      </c>
      <c r="R27" s="2165"/>
    </row>
    <row r="28" spans="1:18" s="2101" customFormat="1" ht="15" customHeight="1">
      <c r="A28" s="1199"/>
      <c r="B28" s="2136"/>
      <c r="C28" s="2177" t="s">
        <v>481</v>
      </c>
      <c r="D28" s="2178">
        <v>8</v>
      </c>
      <c r="E28" s="2179">
        <v>4</v>
      </c>
      <c r="F28" s="2179"/>
      <c r="G28" s="2179">
        <v>103</v>
      </c>
      <c r="H28" s="2179"/>
      <c r="I28" s="2179">
        <v>18</v>
      </c>
      <c r="J28" s="2179">
        <v>8</v>
      </c>
      <c r="K28" s="2179"/>
      <c r="L28" s="2180">
        <v>13</v>
      </c>
      <c r="M28" s="2143">
        <f t="shared" si="0"/>
        <v>154</v>
      </c>
      <c r="N28" s="2144"/>
      <c r="O28" s="2145"/>
      <c r="R28" s="2165"/>
    </row>
    <row r="29" spans="1:18" s="2101" customFormat="1" ht="15" customHeight="1">
      <c r="A29" s="1199"/>
      <c r="B29" s="2146" t="s">
        <v>475</v>
      </c>
      <c r="C29" s="2181" t="s">
        <v>480</v>
      </c>
      <c r="D29" s="2182">
        <f>D23+D25+D27</f>
        <v>22</v>
      </c>
      <c r="E29" s="2182">
        <f t="shared" ref="E29:L30" si="3">E23+E25+E27</f>
        <v>12</v>
      </c>
      <c r="F29" s="2182">
        <f t="shared" si="3"/>
        <v>22</v>
      </c>
      <c r="G29" s="2182">
        <f t="shared" si="3"/>
        <v>65</v>
      </c>
      <c r="H29" s="2182">
        <f t="shared" si="3"/>
        <v>4</v>
      </c>
      <c r="I29" s="2182">
        <f t="shared" si="3"/>
        <v>26</v>
      </c>
      <c r="J29" s="2182">
        <f t="shared" si="3"/>
        <v>21</v>
      </c>
      <c r="K29" s="2182">
        <f t="shared" si="3"/>
        <v>219</v>
      </c>
      <c r="L29" s="2183">
        <f t="shared" si="3"/>
        <v>14</v>
      </c>
      <c r="M29" s="2152">
        <f t="shared" si="0"/>
        <v>405</v>
      </c>
      <c r="N29" s="2153">
        <f>M30/M29</f>
        <v>0.52592592592592591</v>
      </c>
      <c r="O29" s="2154">
        <f>E79</f>
        <v>0.50914962325080737</v>
      </c>
      <c r="R29" s="2165"/>
    </row>
    <row r="30" spans="1:18" s="2101" customFormat="1" ht="15" customHeight="1" thickBot="1">
      <c r="A30" s="1200"/>
      <c r="B30" s="2155"/>
      <c r="C30" s="2184" t="s">
        <v>481</v>
      </c>
      <c r="D30" s="2185">
        <f>D24+D26+D28</f>
        <v>12</v>
      </c>
      <c r="E30" s="2185">
        <f t="shared" si="3"/>
        <v>7</v>
      </c>
      <c r="F30" s="2185">
        <f t="shared" si="3"/>
        <v>0</v>
      </c>
      <c r="G30" s="2185">
        <f t="shared" si="3"/>
        <v>141</v>
      </c>
      <c r="H30" s="2185">
        <f t="shared" si="3"/>
        <v>4</v>
      </c>
      <c r="I30" s="2185">
        <f t="shared" si="3"/>
        <v>28</v>
      </c>
      <c r="J30" s="2185">
        <f t="shared" si="3"/>
        <v>8</v>
      </c>
      <c r="K30" s="2185">
        <f t="shared" si="3"/>
        <v>0</v>
      </c>
      <c r="L30" s="2186">
        <f t="shared" si="3"/>
        <v>13</v>
      </c>
      <c r="M30" s="2161">
        <f t="shared" si="0"/>
        <v>213</v>
      </c>
      <c r="N30" s="2162"/>
      <c r="O30" s="2163"/>
      <c r="R30" s="2165"/>
    </row>
    <row r="31" spans="1:18" s="2101" customFormat="1" ht="15" customHeight="1">
      <c r="A31" s="1222">
        <v>5</v>
      </c>
      <c r="B31" s="2113" t="s">
        <v>479</v>
      </c>
      <c r="C31" s="2187" t="s">
        <v>480</v>
      </c>
      <c r="D31" s="2115"/>
      <c r="E31" s="2116"/>
      <c r="F31" s="2116">
        <v>2</v>
      </c>
      <c r="G31" s="2119">
        <v>5</v>
      </c>
      <c r="H31" s="2116">
        <v>3</v>
      </c>
      <c r="I31" s="2116">
        <v>6</v>
      </c>
      <c r="J31" s="2116">
        <v>8</v>
      </c>
      <c r="K31" s="2116">
        <v>127</v>
      </c>
      <c r="L31" s="2118"/>
      <c r="M31" s="2168">
        <f t="shared" si="0"/>
        <v>151</v>
      </c>
      <c r="N31" s="2188">
        <f>M32/M31</f>
        <v>0.29139072847682118</v>
      </c>
      <c r="O31" s="2189">
        <f>B87</f>
        <v>0.23309132594573939</v>
      </c>
      <c r="R31" s="2165"/>
    </row>
    <row r="32" spans="1:18" s="2101" customFormat="1" ht="15" customHeight="1">
      <c r="A32" s="1199"/>
      <c r="B32" s="2122"/>
      <c r="C32" s="2176" t="s">
        <v>481</v>
      </c>
      <c r="D32" s="2124"/>
      <c r="E32" s="2125"/>
      <c r="F32" s="2125"/>
      <c r="G32" s="2125">
        <v>33</v>
      </c>
      <c r="H32" s="2125">
        <v>3</v>
      </c>
      <c r="I32" s="2125">
        <v>6</v>
      </c>
      <c r="J32" s="2125"/>
      <c r="K32" s="2125">
        <v>2</v>
      </c>
      <c r="L32" s="2128"/>
      <c r="M32" s="2171">
        <f t="shared" si="0"/>
        <v>44</v>
      </c>
      <c r="N32" s="2190"/>
      <c r="O32" s="2191"/>
      <c r="R32" s="2165"/>
    </row>
    <row r="33" spans="1:18" s="2101" customFormat="1" ht="15" customHeight="1">
      <c r="A33" s="1199"/>
      <c r="B33" s="2132" t="s">
        <v>482</v>
      </c>
      <c r="C33" s="2172" t="s">
        <v>480</v>
      </c>
      <c r="D33" s="2124"/>
      <c r="E33" s="2125">
        <v>2</v>
      </c>
      <c r="F33" s="2125"/>
      <c r="G33" s="2125">
        <v>3</v>
      </c>
      <c r="H33" s="2125"/>
      <c r="I33" s="2125">
        <v>13</v>
      </c>
      <c r="J33" s="2125">
        <v>4</v>
      </c>
      <c r="K33" s="2125">
        <v>15</v>
      </c>
      <c r="L33" s="2128">
        <v>1</v>
      </c>
      <c r="M33" s="2171">
        <f t="shared" ref="M33:M35" si="4">SUM(D33:L33)</f>
        <v>38</v>
      </c>
      <c r="N33" s="2192">
        <f>M34/M33</f>
        <v>0.65789473684210531</v>
      </c>
      <c r="O33" s="2193">
        <f>C87</f>
        <v>0.98347107438016534</v>
      </c>
      <c r="R33" s="2165"/>
    </row>
    <row r="34" spans="1:18" s="2101" customFormat="1" ht="15" customHeight="1">
      <c r="A34" s="1199"/>
      <c r="B34" s="2132"/>
      <c r="C34" s="2176" t="s">
        <v>481</v>
      </c>
      <c r="D34" s="2124"/>
      <c r="E34" s="2125">
        <v>2</v>
      </c>
      <c r="F34" s="2125"/>
      <c r="G34" s="2125">
        <v>5</v>
      </c>
      <c r="H34" s="2125"/>
      <c r="I34" s="2125">
        <v>13</v>
      </c>
      <c r="J34" s="2125">
        <v>4</v>
      </c>
      <c r="K34" s="2125"/>
      <c r="L34" s="2128">
        <v>1</v>
      </c>
      <c r="M34" s="2171">
        <f t="shared" si="4"/>
        <v>25</v>
      </c>
      <c r="N34" s="2190"/>
      <c r="O34" s="2191"/>
      <c r="R34" s="2165"/>
    </row>
    <row r="35" spans="1:18" s="2101" customFormat="1" ht="15" customHeight="1">
      <c r="A35" s="1199"/>
      <c r="B35" s="2132" t="s">
        <v>483</v>
      </c>
      <c r="C35" s="2172" t="s">
        <v>480</v>
      </c>
      <c r="D35" s="2124">
        <v>9</v>
      </c>
      <c r="E35" s="2125">
        <v>11</v>
      </c>
      <c r="F35" s="2125">
        <v>14</v>
      </c>
      <c r="G35" s="2125">
        <v>48</v>
      </c>
      <c r="H35" s="2125"/>
      <c r="I35" s="2125">
        <v>20</v>
      </c>
      <c r="J35" s="2125">
        <v>14</v>
      </c>
      <c r="K35" s="2125">
        <v>88</v>
      </c>
      <c r="L35" s="2128">
        <v>24</v>
      </c>
      <c r="M35" s="2171">
        <f t="shared" si="4"/>
        <v>228</v>
      </c>
      <c r="N35" s="2194">
        <f>M36/M35</f>
        <v>0.61403508771929827</v>
      </c>
      <c r="O35" s="2195">
        <f>D87</f>
        <v>0.8306010928961749</v>
      </c>
      <c r="R35" s="2165"/>
    </row>
    <row r="36" spans="1:18" s="2101" customFormat="1" ht="15" customHeight="1">
      <c r="A36" s="1199"/>
      <c r="B36" s="2136"/>
      <c r="C36" s="2177" t="s">
        <v>481</v>
      </c>
      <c r="D36" s="2196">
        <v>4</v>
      </c>
      <c r="E36" s="2197">
        <v>1</v>
      </c>
      <c r="F36" s="2197">
        <v>1</v>
      </c>
      <c r="G36" s="2197">
        <v>79</v>
      </c>
      <c r="H36" s="2197"/>
      <c r="I36" s="2197">
        <v>24</v>
      </c>
      <c r="J36" s="2197">
        <v>11</v>
      </c>
      <c r="K36" s="2197">
        <v>1</v>
      </c>
      <c r="L36" s="2198">
        <v>19</v>
      </c>
      <c r="M36" s="2180">
        <f>SUM(D36:L36)</f>
        <v>140</v>
      </c>
      <c r="N36" s="2199"/>
      <c r="O36" s="2200"/>
      <c r="R36" s="2165"/>
    </row>
    <row r="37" spans="1:18" s="2101" customFormat="1" ht="15" customHeight="1">
      <c r="A37" s="1199"/>
      <c r="B37" s="2146" t="s">
        <v>475</v>
      </c>
      <c r="C37" s="2181" t="s">
        <v>480</v>
      </c>
      <c r="D37" s="2148">
        <f>D31+D33+D35</f>
        <v>9</v>
      </c>
      <c r="E37" s="2149">
        <f t="shared" ref="E37:L37" si="5">E31+E33+E35</f>
        <v>13</v>
      </c>
      <c r="F37" s="2149">
        <f t="shared" si="5"/>
        <v>16</v>
      </c>
      <c r="G37" s="2149">
        <f t="shared" si="5"/>
        <v>56</v>
      </c>
      <c r="H37" s="2149">
        <f t="shared" si="5"/>
        <v>3</v>
      </c>
      <c r="I37" s="2149">
        <f t="shared" si="5"/>
        <v>39</v>
      </c>
      <c r="J37" s="2149">
        <f t="shared" si="5"/>
        <v>26</v>
      </c>
      <c r="K37" s="2149">
        <f t="shared" si="5"/>
        <v>230</v>
      </c>
      <c r="L37" s="2151">
        <f t="shared" si="5"/>
        <v>25</v>
      </c>
      <c r="M37" s="2201">
        <f>SUM(D37:L37)</f>
        <v>417</v>
      </c>
      <c r="N37" s="2202">
        <f>M38/M37</f>
        <v>0.50119904076738608</v>
      </c>
      <c r="O37" s="2203">
        <f>E87</f>
        <v>0.52849320624619756</v>
      </c>
      <c r="R37" s="2165"/>
    </row>
    <row r="38" spans="1:18" s="2101" customFormat="1" ht="15" customHeight="1" thickBot="1">
      <c r="A38" s="1200"/>
      <c r="B38" s="2155"/>
      <c r="C38" s="2184" t="s">
        <v>481</v>
      </c>
      <c r="D38" s="2157">
        <f t="shared" ref="D38:L38" si="6">D32+D34+D36</f>
        <v>4</v>
      </c>
      <c r="E38" s="2204">
        <f t="shared" si="6"/>
        <v>3</v>
      </c>
      <c r="F38" s="2204">
        <f t="shared" si="6"/>
        <v>1</v>
      </c>
      <c r="G38" s="2204">
        <f t="shared" si="6"/>
        <v>117</v>
      </c>
      <c r="H38" s="2204">
        <f t="shared" si="6"/>
        <v>3</v>
      </c>
      <c r="I38" s="2204">
        <f t="shared" si="6"/>
        <v>43</v>
      </c>
      <c r="J38" s="2204">
        <f t="shared" si="6"/>
        <v>15</v>
      </c>
      <c r="K38" s="2204">
        <f t="shared" si="6"/>
        <v>3</v>
      </c>
      <c r="L38" s="2205">
        <f t="shared" si="6"/>
        <v>20</v>
      </c>
      <c r="M38" s="2206">
        <f>SUM(D38:L38)</f>
        <v>209</v>
      </c>
      <c r="N38" s="2207"/>
      <c r="O38" s="2208"/>
      <c r="R38" s="2165"/>
    </row>
    <row r="39" spans="1:18" s="2101" customFormat="1" ht="15" customHeight="1">
      <c r="A39" s="1473">
        <v>6</v>
      </c>
      <c r="B39" s="2209" t="s">
        <v>540</v>
      </c>
      <c r="C39" s="345" t="s">
        <v>870</v>
      </c>
      <c r="D39" s="2115"/>
      <c r="E39" s="2116">
        <v>2</v>
      </c>
      <c r="F39" s="2116"/>
      <c r="G39" s="2119">
        <v>3</v>
      </c>
      <c r="H39" s="2116">
        <v>5</v>
      </c>
      <c r="I39" s="2116">
        <v>4</v>
      </c>
      <c r="J39" s="2116">
        <v>11</v>
      </c>
      <c r="K39" s="2116">
        <v>114</v>
      </c>
      <c r="L39" s="2119"/>
      <c r="M39" s="2210">
        <f t="shared" ref="M39:M46" si="7">SUM(D39:L39)</f>
        <v>139</v>
      </c>
      <c r="N39" s="2120">
        <f>M40/M39</f>
        <v>0.21582733812949639</v>
      </c>
      <c r="O39" s="2121">
        <f>B93</f>
        <v>0.23071324599708878</v>
      </c>
      <c r="R39" s="2165"/>
    </row>
    <row r="40" spans="1:18" s="2101" customFormat="1" ht="15" customHeight="1">
      <c r="A40" s="1430"/>
      <c r="B40" s="2211"/>
      <c r="C40" s="2176" t="s">
        <v>871</v>
      </c>
      <c r="D40" s="2124"/>
      <c r="E40" s="2125">
        <v>2</v>
      </c>
      <c r="F40" s="2125"/>
      <c r="G40" s="2125">
        <v>18</v>
      </c>
      <c r="H40" s="2125">
        <v>5</v>
      </c>
      <c r="I40" s="2125">
        <v>4</v>
      </c>
      <c r="J40" s="2125">
        <v>1</v>
      </c>
      <c r="K40" s="2125"/>
      <c r="L40" s="2129"/>
      <c r="M40" s="2212">
        <f t="shared" si="7"/>
        <v>30</v>
      </c>
      <c r="N40" s="2130"/>
      <c r="O40" s="2131"/>
      <c r="R40" s="2165"/>
    </row>
    <row r="41" spans="1:18" s="2101" customFormat="1" ht="15" customHeight="1">
      <c r="A41" s="1430"/>
      <c r="B41" s="2213" t="s">
        <v>541</v>
      </c>
      <c r="C41" s="2214" t="s">
        <v>870</v>
      </c>
      <c r="D41" s="2124"/>
      <c r="E41" s="2125">
        <v>1</v>
      </c>
      <c r="F41" s="2125"/>
      <c r="G41" s="2125">
        <v>2</v>
      </c>
      <c r="H41" s="2125"/>
      <c r="I41" s="2125">
        <v>9</v>
      </c>
      <c r="J41" s="2125"/>
      <c r="K41" s="2125">
        <v>1</v>
      </c>
      <c r="L41" s="2129"/>
      <c r="M41" s="2212">
        <f t="shared" si="7"/>
        <v>13</v>
      </c>
      <c r="N41" s="2134">
        <f>M42/M41</f>
        <v>1.0769230769230769</v>
      </c>
      <c r="O41" s="2135">
        <f>C93</f>
        <v>1.1000000000000001</v>
      </c>
      <c r="R41" s="2165"/>
    </row>
    <row r="42" spans="1:18" s="2101" customFormat="1" ht="15" customHeight="1">
      <c r="A42" s="1430"/>
      <c r="B42" s="2211"/>
      <c r="C42" s="2176" t="s">
        <v>871</v>
      </c>
      <c r="D42" s="2124"/>
      <c r="E42" s="2125"/>
      <c r="F42" s="2125"/>
      <c r="G42" s="2125">
        <v>5</v>
      </c>
      <c r="H42" s="2125"/>
      <c r="I42" s="2125">
        <v>9</v>
      </c>
      <c r="J42" s="2125"/>
      <c r="K42" s="2125"/>
      <c r="L42" s="2129"/>
      <c r="M42" s="2212">
        <f t="shared" si="7"/>
        <v>14</v>
      </c>
      <c r="N42" s="2130"/>
      <c r="O42" s="2131"/>
      <c r="R42" s="2165"/>
    </row>
    <row r="43" spans="1:18" s="2101" customFormat="1" ht="15" customHeight="1">
      <c r="A43" s="1430"/>
      <c r="B43" s="2215" t="s">
        <v>542</v>
      </c>
      <c r="C43" s="2176" t="s">
        <v>870</v>
      </c>
      <c r="D43" s="2124">
        <v>7</v>
      </c>
      <c r="E43" s="2125">
        <v>17</v>
      </c>
      <c r="F43" s="2125">
        <v>13</v>
      </c>
      <c r="G43" s="2125">
        <v>43</v>
      </c>
      <c r="H43" s="2125"/>
      <c r="I43" s="2125">
        <v>19</v>
      </c>
      <c r="J43" s="2125">
        <v>14</v>
      </c>
      <c r="K43" s="2125">
        <v>84</v>
      </c>
      <c r="L43" s="2129">
        <v>20</v>
      </c>
      <c r="M43" s="2212">
        <f t="shared" si="7"/>
        <v>217</v>
      </c>
      <c r="N43" s="2134">
        <f>M44/M43</f>
        <v>0.61290322580645162</v>
      </c>
      <c r="O43" s="2135">
        <f>D93</f>
        <v>0.77823408624229984</v>
      </c>
      <c r="R43" s="2165"/>
    </row>
    <row r="44" spans="1:18" s="2101" customFormat="1" ht="15" customHeight="1">
      <c r="A44" s="1430"/>
      <c r="B44" s="2216"/>
      <c r="C44" s="2217" t="s">
        <v>871</v>
      </c>
      <c r="D44" s="2196">
        <v>1</v>
      </c>
      <c r="E44" s="2197">
        <v>2</v>
      </c>
      <c r="F44" s="2197"/>
      <c r="G44" s="2197">
        <v>93</v>
      </c>
      <c r="H44" s="2197"/>
      <c r="I44" s="2197">
        <v>19</v>
      </c>
      <c r="J44" s="2197">
        <v>6</v>
      </c>
      <c r="K44" s="2197"/>
      <c r="L44" s="1121">
        <v>12</v>
      </c>
      <c r="M44" s="2218">
        <f t="shared" si="7"/>
        <v>133</v>
      </c>
      <c r="N44" s="2144"/>
      <c r="O44" s="2145"/>
      <c r="R44" s="2165"/>
    </row>
    <row r="45" spans="1:18" s="2101" customFormat="1" ht="15" customHeight="1">
      <c r="A45" s="1430"/>
      <c r="B45" s="2219" t="s">
        <v>25</v>
      </c>
      <c r="C45" s="2220" t="s">
        <v>870</v>
      </c>
      <c r="D45" s="2148">
        <f t="shared" ref="D45:L46" si="8">D39+D41+D43</f>
        <v>7</v>
      </c>
      <c r="E45" s="2149">
        <f t="shared" si="8"/>
        <v>20</v>
      </c>
      <c r="F45" s="2149">
        <f t="shared" si="8"/>
        <v>13</v>
      </c>
      <c r="G45" s="2149">
        <f t="shared" si="8"/>
        <v>48</v>
      </c>
      <c r="H45" s="2149">
        <f t="shared" si="8"/>
        <v>5</v>
      </c>
      <c r="I45" s="2149">
        <f t="shared" si="8"/>
        <v>32</v>
      </c>
      <c r="J45" s="2149">
        <f t="shared" si="8"/>
        <v>25</v>
      </c>
      <c r="K45" s="2149">
        <f t="shared" si="8"/>
        <v>199</v>
      </c>
      <c r="L45" s="2152">
        <f t="shared" si="8"/>
        <v>20</v>
      </c>
      <c r="M45" s="2221">
        <f t="shared" si="7"/>
        <v>369</v>
      </c>
      <c r="N45" s="2153">
        <f>M46/M45</f>
        <v>0.47967479674796748</v>
      </c>
      <c r="O45" s="2154">
        <f>E93</f>
        <v>0.51512800620636157</v>
      </c>
      <c r="R45" s="2165"/>
    </row>
    <row r="46" spans="1:18" s="2101" customFormat="1" ht="15" customHeight="1" thickBot="1">
      <c r="A46" s="1432"/>
      <c r="B46" s="2222"/>
      <c r="C46" s="2184" t="s">
        <v>871</v>
      </c>
      <c r="D46" s="2157">
        <f t="shared" si="8"/>
        <v>1</v>
      </c>
      <c r="E46" s="2204">
        <f t="shared" si="8"/>
        <v>4</v>
      </c>
      <c r="F46" s="2204">
        <f t="shared" si="8"/>
        <v>0</v>
      </c>
      <c r="G46" s="2204">
        <f t="shared" si="8"/>
        <v>116</v>
      </c>
      <c r="H46" s="2204">
        <f t="shared" si="8"/>
        <v>5</v>
      </c>
      <c r="I46" s="2204">
        <f t="shared" si="8"/>
        <v>32</v>
      </c>
      <c r="J46" s="2204">
        <f t="shared" si="8"/>
        <v>7</v>
      </c>
      <c r="K46" s="2204">
        <f t="shared" si="8"/>
        <v>0</v>
      </c>
      <c r="L46" s="1122">
        <f t="shared" si="8"/>
        <v>12</v>
      </c>
      <c r="M46" s="2223">
        <f t="shared" si="7"/>
        <v>177</v>
      </c>
      <c r="N46" s="2162"/>
      <c r="O46" s="2163"/>
      <c r="R46" s="2165"/>
    </row>
    <row r="47" spans="1:18" ht="14.25" customHeight="1">
      <c r="A47" s="3" t="s">
        <v>484</v>
      </c>
      <c r="G47" s="289"/>
      <c r="H47" s="289"/>
      <c r="I47" s="289"/>
      <c r="J47" s="289"/>
      <c r="K47" s="289"/>
      <c r="L47" s="289"/>
      <c r="M47" s="289"/>
      <c r="N47" s="289"/>
      <c r="O47" s="289"/>
    </row>
    <row r="48" spans="1:18" ht="32.25" customHeight="1">
      <c r="G48" s="289"/>
      <c r="H48" s="289"/>
      <c r="I48" s="289"/>
      <c r="J48" s="289"/>
      <c r="K48" s="289"/>
      <c r="L48" s="289"/>
      <c r="M48" s="289"/>
      <c r="N48" s="289"/>
      <c r="O48" s="289"/>
    </row>
    <row r="49" spans="1:15">
      <c r="B49" s="289"/>
      <c r="C49" s="289" t="s">
        <v>6</v>
      </c>
      <c r="D49" s="289"/>
      <c r="G49" s="289"/>
      <c r="H49" s="289"/>
      <c r="I49" s="289"/>
      <c r="J49" s="289"/>
      <c r="K49" s="289"/>
      <c r="L49" s="289"/>
      <c r="M49" s="289"/>
      <c r="N49" s="289"/>
      <c r="O49" s="289"/>
    </row>
    <row r="50" spans="1:15">
      <c r="B50" s="289" t="s">
        <v>540</v>
      </c>
      <c r="C50" s="289" t="s">
        <v>889</v>
      </c>
      <c r="D50" s="289" t="s">
        <v>542</v>
      </c>
      <c r="E50" s="289" t="s">
        <v>25</v>
      </c>
      <c r="H50" s="398" t="s">
        <v>890</v>
      </c>
      <c r="M50" s="289"/>
      <c r="N50" s="289"/>
      <c r="O50" s="289"/>
    </row>
    <row r="51" spans="1:15">
      <c r="A51" s="398" t="s">
        <v>870</v>
      </c>
      <c r="B51" s="398">
        <v>2773</v>
      </c>
      <c r="C51" s="398">
        <v>551</v>
      </c>
      <c r="D51" s="398">
        <v>1752</v>
      </c>
      <c r="E51" s="398">
        <f>SUM(B51:D51)</f>
        <v>5076</v>
      </c>
      <c r="G51" s="398" t="s">
        <v>480</v>
      </c>
      <c r="H51" s="398" t="s">
        <v>891</v>
      </c>
      <c r="I51" s="398" t="s">
        <v>892</v>
      </c>
      <c r="L51" s="398" t="s">
        <v>893</v>
      </c>
      <c r="M51" s="289"/>
      <c r="N51" s="289"/>
      <c r="O51" s="289"/>
    </row>
    <row r="52" spans="1:15">
      <c r="A52" s="398" t="s">
        <v>894</v>
      </c>
      <c r="B52" s="398">
        <v>32</v>
      </c>
      <c r="C52" s="398">
        <v>85</v>
      </c>
      <c r="D52" s="398">
        <v>499</v>
      </c>
      <c r="E52" s="398">
        <f>SUM(B52:D52)</f>
        <v>616</v>
      </c>
      <c r="M52" s="289"/>
      <c r="N52" s="289"/>
      <c r="O52" s="289"/>
    </row>
    <row r="53" spans="1:15">
      <c r="A53" s="398" t="s">
        <v>895</v>
      </c>
      <c r="B53" s="398">
        <v>827</v>
      </c>
      <c r="C53" s="398">
        <v>559</v>
      </c>
      <c r="D53" s="398">
        <v>1357</v>
      </c>
      <c r="E53" s="398">
        <f>SUM(B53:D53)</f>
        <v>2743</v>
      </c>
      <c r="M53" s="289"/>
      <c r="N53" s="289"/>
      <c r="O53" s="289"/>
    </row>
    <row r="54" spans="1:15">
      <c r="B54" s="398">
        <f>SUM(B52:B53)</f>
        <v>859</v>
      </c>
      <c r="C54" s="398">
        <f>SUM(C52:C53)</f>
        <v>644</v>
      </c>
      <c r="D54" s="398">
        <f>SUM(D52:D53)</f>
        <v>1856</v>
      </c>
      <c r="E54" s="398">
        <f>SUM(E52:E53)</f>
        <v>3359</v>
      </c>
      <c r="M54" s="289"/>
      <c r="N54" s="289"/>
      <c r="O54" s="289"/>
    </row>
    <row r="55" spans="1:15">
      <c r="B55" s="2224">
        <f>B54/B51</f>
        <v>0.30977280923187883</v>
      </c>
      <c r="C55" s="2224">
        <f>C54/C51</f>
        <v>1.1687840290381126</v>
      </c>
      <c r="D55" s="2224">
        <f>D54/D51</f>
        <v>1.0593607305936072</v>
      </c>
      <c r="E55" s="2224">
        <f>E54/E51</f>
        <v>0.66174152876280534</v>
      </c>
      <c r="M55" s="289"/>
      <c r="N55" s="289"/>
      <c r="O55" s="289"/>
    </row>
    <row r="56" spans="1:15">
      <c r="M56" s="289"/>
      <c r="N56" s="289"/>
      <c r="O56" s="289"/>
    </row>
    <row r="57" spans="1:15">
      <c r="B57" s="289"/>
      <c r="C57" s="289" t="s">
        <v>6</v>
      </c>
      <c r="D57" s="289"/>
      <c r="G57" s="289"/>
      <c r="H57" s="289"/>
      <c r="I57" s="289"/>
      <c r="J57" s="289"/>
      <c r="K57" s="289"/>
      <c r="L57" s="289"/>
      <c r="M57" s="289"/>
      <c r="N57" s="289"/>
      <c r="O57" s="289"/>
    </row>
    <row r="58" spans="1:15">
      <c r="B58" s="289" t="s">
        <v>540</v>
      </c>
      <c r="C58" s="289" t="s">
        <v>889</v>
      </c>
      <c r="D58" s="289" t="s">
        <v>542</v>
      </c>
      <c r="E58" s="289" t="s">
        <v>25</v>
      </c>
      <c r="H58" s="398" t="s">
        <v>890</v>
      </c>
      <c r="M58" s="289"/>
      <c r="N58" s="289"/>
      <c r="O58" s="289"/>
    </row>
    <row r="59" spans="1:15">
      <c r="A59" s="398" t="s">
        <v>870</v>
      </c>
      <c r="B59" s="398">
        <v>2306</v>
      </c>
      <c r="C59" s="398">
        <v>379</v>
      </c>
      <c r="D59" s="398">
        <v>1631</v>
      </c>
      <c r="E59" s="398">
        <f>SUM(B59:D59)</f>
        <v>4316</v>
      </c>
      <c r="G59" s="398" t="s">
        <v>480</v>
      </c>
      <c r="H59" s="398" t="s">
        <v>891</v>
      </c>
      <c r="I59" s="398" t="s">
        <v>892</v>
      </c>
      <c r="L59" s="398" t="s">
        <v>893</v>
      </c>
      <c r="M59" s="289"/>
      <c r="N59" s="289"/>
      <c r="O59" s="289"/>
    </row>
    <row r="60" spans="1:15">
      <c r="A60" s="398" t="s">
        <v>894</v>
      </c>
      <c r="B60" s="398">
        <v>30</v>
      </c>
      <c r="C60" s="398">
        <v>39</v>
      </c>
      <c r="D60" s="398">
        <v>418</v>
      </c>
      <c r="E60" s="398">
        <f>SUM(B60:D60)</f>
        <v>487</v>
      </c>
      <c r="M60" s="289"/>
      <c r="N60" s="289"/>
      <c r="O60" s="289"/>
    </row>
    <row r="61" spans="1:15">
      <c r="A61" s="398" t="s">
        <v>895</v>
      </c>
      <c r="B61" s="398">
        <v>515</v>
      </c>
      <c r="C61" s="398">
        <v>408</v>
      </c>
      <c r="D61" s="398">
        <v>937</v>
      </c>
      <c r="E61" s="398">
        <f>SUM(B61:D61)</f>
        <v>1860</v>
      </c>
      <c r="M61" s="289"/>
      <c r="N61" s="289"/>
      <c r="O61" s="289"/>
    </row>
    <row r="62" spans="1:15">
      <c r="B62" s="398">
        <f>SUM(B60:B61)</f>
        <v>545</v>
      </c>
      <c r="C62" s="398">
        <f>SUM(C60:C61)</f>
        <v>447</v>
      </c>
      <c r="D62" s="398">
        <f>SUM(D60:D61)</f>
        <v>1355</v>
      </c>
      <c r="E62" s="398">
        <f>SUM(E60:E61)</f>
        <v>2347</v>
      </c>
      <c r="M62" s="289"/>
      <c r="N62" s="289"/>
      <c r="O62" s="289"/>
    </row>
    <row r="63" spans="1:15">
      <c r="B63" s="2224">
        <f>B62/B59</f>
        <v>0.23633998265394623</v>
      </c>
      <c r="C63" s="2224">
        <f>C62/C59</f>
        <v>1.1794195250659631</v>
      </c>
      <c r="D63" s="2224">
        <f>D62/D59</f>
        <v>0.83077866339668915</v>
      </c>
      <c r="E63" s="2224">
        <f>E62/E59</f>
        <v>0.54379054680259498</v>
      </c>
      <c r="M63" s="289"/>
      <c r="N63" s="289"/>
      <c r="O63" s="289"/>
    </row>
    <row r="64" spans="1:15">
      <c r="M64" s="289"/>
      <c r="N64" s="289"/>
      <c r="O64" s="289"/>
    </row>
    <row r="65" spans="1:15">
      <c r="B65" s="289"/>
      <c r="C65" s="289" t="s">
        <v>6</v>
      </c>
      <c r="D65" s="289"/>
      <c r="G65" s="289"/>
      <c r="H65" s="289"/>
      <c r="I65" s="289"/>
      <c r="J65" s="289"/>
      <c r="K65" s="289"/>
      <c r="L65" s="289"/>
      <c r="M65" s="289"/>
      <c r="N65" s="289"/>
      <c r="O65" s="289"/>
    </row>
    <row r="66" spans="1:15">
      <c r="B66" s="289" t="s">
        <v>540</v>
      </c>
      <c r="C66" s="289" t="s">
        <v>889</v>
      </c>
      <c r="D66" s="289" t="s">
        <v>542</v>
      </c>
      <c r="E66" s="289" t="s">
        <v>25</v>
      </c>
      <c r="H66" s="398" t="s">
        <v>890</v>
      </c>
      <c r="M66" s="289"/>
      <c r="N66" s="289"/>
      <c r="O66" s="289"/>
    </row>
    <row r="67" spans="1:15">
      <c r="A67" s="398" t="s">
        <v>870</v>
      </c>
      <c r="B67" s="398">
        <v>2223</v>
      </c>
      <c r="C67" s="398">
        <v>389</v>
      </c>
      <c r="D67" s="398">
        <v>1711</v>
      </c>
      <c r="E67" s="398">
        <f>SUM(B67:D67)</f>
        <v>4323</v>
      </c>
      <c r="F67" s="398">
        <v>4323</v>
      </c>
      <c r="G67" s="398" t="s">
        <v>480</v>
      </c>
      <c r="H67" s="398" t="s">
        <v>891</v>
      </c>
      <c r="I67" s="398" t="s">
        <v>892</v>
      </c>
      <c r="L67" s="398" t="s">
        <v>893</v>
      </c>
      <c r="M67" s="289"/>
      <c r="N67" s="289"/>
      <c r="O67" s="289"/>
    </row>
    <row r="68" spans="1:15">
      <c r="A68" s="398" t="s">
        <v>894</v>
      </c>
      <c r="B68" s="398">
        <v>23</v>
      </c>
      <c r="C68" s="398">
        <v>41</v>
      </c>
      <c r="D68" s="398">
        <v>392</v>
      </c>
      <c r="E68" s="398">
        <f>SUM(B68:D68)</f>
        <v>456</v>
      </c>
      <c r="M68" s="289"/>
      <c r="N68" s="289"/>
      <c r="O68" s="289"/>
    </row>
    <row r="69" spans="1:15">
      <c r="A69" s="398" t="s">
        <v>895</v>
      </c>
      <c r="B69" s="398">
        <v>477</v>
      </c>
      <c r="C69" s="398">
        <v>407</v>
      </c>
      <c r="D69" s="398">
        <v>1095</v>
      </c>
      <c r="E69" s="398">
        <f>SUM(B69:D69)</f>
        <v>1979</v>
      </c>
      <c r="M69" s="289"/>
      <c r="N69" s="289"/>
      <c r="O69" s="289"/>
    </row>
    <row r="70" spans="1:15">
      <c r="B70" s="398">
        <f>SUM(B68:B69)</f>
        <v>500</v>
      </c>
      <c r="C70" s="398">
        <f>SUM(C68:C69)</f>
        <v>448</v>
      </c>
      <c r="D70" s="398">
        <f>SUM(D68:D69)</f>
        <v>1487</v>
      </c>
      <c r="E70" s="398">
        <f>SUM(E68:E69)</f>
        <v>2435</v>
      </c>
      <c r="M70" s="289"/>
      <c r="N70" s="289"/>
      <c r="O70" s="289"/>
    </row>
    <row r="71" spans="1:15">
      <c r="B71" s="2224">
        <f>B70/B67</f>
        <v>0.22492127755285651</v>
      </c>
      <c r="C71" s="2224">
        <f>C70/C67</f>
        <v>1.1516709511568124</v>
      </c>
      <c r="D71" s="2224">
        <f>D70/D67</f>
        <v>0.86908240794856806</v>
      </c>
      <c r="E71" s="2224">
        <f>E70/E67</f>
        <v>0.563266250289151</v>
      </c>
      <c r="M71" s="289"/>
      <c r="N71" s="289"/>
      <c r="O71" s="289"/>
    </row>
    <row r="73" spans="1:15">
      <c r="C73" s="398" t="s">
        <v>6</v>
      </c>
    </row>
    <row r="74" spans="1:15">
      <c r="B74" s="398" t="s">
        <v>540</v>
      </c>
      <c r="C74" s="398" t="s">
        <v>889</v>
      </c>
      <c r="D74" s="2225" t="s">
        <v>542</v>
      </c>
      <c r="E74" s="289" t="s">
        <v>25</v>
      </c>
    </row>
    <row r="75" spans="1:15">
      <c r="A75" s="398" t="s">
        <v>870</v>
      </c>
      <c r="B75" s="398">
        <v>2484</v>
      </c>
      <c r="C75" s="398">
        <v>384</v>
      </c>
      <c r="D75" s="398">
        <v>1777</v>
      </c>
      <c r="E75" s="398">
        <f>SUM(B75:D75)</f>
        <v>4645</v>
      </c>
    </row>
    <row r="76" spans="1:15">
      <c r="A76" s="398" t="s">
        <v>894</v>
      </c>
      <c r="B76" s="398">
        <v>27</v>
      </c>
      <c r="C76" s="398">
        <v>49</v>
      </c>
      <c r="D76" s="398">
        <v>391</v>
      </c>
      <c r="E76" s="398">
        <f>SUM(B76:D76)</f>
        <v>467</v>
      </c>
    </row>
    <row r="77" spans="1:15">
      <c r="A77" s="398" t="s">
        <v>896</v>
      </c>
      <c r="B77" s="398">
        <v>494</v>
      </c>
      <c r="C77" s="398">
        <v>365</v>
      </c>
      <c r="D77" s="398">
        <v>1039</v>
      </c>
      <c r="E77" s="398">
        <f>SUM(B77:D77)</f>
        <v>1898</v>
      </c>
    </row>
    <row r="78" spans="1:15">
      <c r="B78" s="398">
        <f>SUM(B76:B77)</f>
        <v>521</v>
      </c>
      <c r="C78" s="398">
        <f>SUM(C76:C77)</f>
        <v>414</v>
      </c>
      <c r="D78" s="398">
        <f>SUM(D76:D77)</f>
        <v>1430</v>
      </c>
      <c r="E78" s="398">
        <f>SUM(E76:E77)</f>
        <v>2365</v>
      </c>
    </row>
    <row r="79" spans="1:15">
      <c r="B79" s="398">
        <f>B78/B75</f>
        <v>0.20974235104669886</v>
      </c>
      <c r="C79" s="398">
        <f>C78/C75</f>
        <v>1.078125</v>
      </c>
      <c r="D79" s="398">
        <f>D78/D75</f>
        <v>0.80472706809229033</v>
      </c>
      <c r="E79" s="398">
        <f>E78/E75</f>
        <v>0.50914962325080737</v>
      </c>
    </row>
    <row r="81" spans="1:5">
      <c r="C81" s="398" t="s">
        <v>970</v>
      </c>
    </row>
    <row r="82" spans="1:5">
      <c r="B82" s="398" t="s">
        <v>540</v>
      </c>
      <c r="C82" s="398" t="s">
        <v>889</v>
      </c>
      <c r="D82" s="398" t="s">
        <v>542</v>
      </c>
      <c r="E82" s="289" t="s">
        <v>25</v>
      </c>
    </row>
    <row r="83" spans="1:5">
      <c r="A83" s="398" t="s">
        <v>870</v>
      </c>
      <c r="B83" s="398">
        <v>2617</v>
      </c>
      <c r="C83" s="398">
        <v>484</v>
      </c>
      <c r="D83" s="398">
        <v>1830</v>
      </c>
      <c r="E83" s="398">
        <f>SUM(B83:D83)</f>
        <v>4931</v>
      </c>
    </row>
    <row r="84" spans="1:5">
      <c r="A84" s="398" t="s">
        <v>894</v>
      </c>
      <c r="B84" s="398">
        <v>25</v>
      </c>
      <c r="C84" s="398">
        <v>60</v>
      </c>
      <c r="D84" s="398">
        <v>392</v>
      </c>
      <c r="E84" s="398">
        <f t="shared" ref="E84:E85" si="9">SUM(B84:D84)</f>
        <v>477</v>
      </c>
    </row>
    <row r="85" spans="1:5">
      <c r="A85" s="398" t="s">
        <v>897</v>
      </c>
      <c r="B85" s="398">
        <v>585</v>
      </c>
      <c r="C85" s="398">
        <v>416</v>
      </c>
      <c r="D85" s="398">
        <v>1128</v>
      </c>
      <c r="E85" s="398">
        <f t="shared" si="9"/>
        <v>2129</v>
      </c>
    </row>
    <row r="86" spans="1:5">
      <c r="B86" s="398">
        <f>SUM(B84:B85)</f>
        <v>610</v>
      </c>
      <c r="C86" s="398">
        <f t="shared" ref="C86:D86" si="10">SUM(C84:C85)</f>
        <v>476</v>
      </c>
      <c r="D86" s="398">
        <f t="shared" si="10"/>
        <v>1520</v>
      </c>
      <c r="E86" s="398">
        <f>SUM(E84:E85)</f>
        <v>2606</v>
      </c>
    </row>
    <row r="87" spans="1:5">
      <c r="B87" s="398">
        <f>B86/B83</f>
        <v>0.23309132594573939</v>
      </c>
      <c r="C87" s="398">
        <f t="shared" ref="C87:D87" si="11">C86/C83</f>
        <v>0.98347107438016534</v>
      </c>
      <c r="D87" s="398">
        <f t="shared" si="11"/>
        <v>0.8306010928961749</v>
      </c>
      <c r="E87" s="398">
        <f>E86/E83</f>
        <v>0.52849320624619756</v>
      </c>
    </row>
    <row r="89" spans="1:5">
      <c r="C89" s="398" t="s">
        <v>971</v>
      </c>
    </row>
    <row r="90" spans="1:5">
      <c r="B90" s="398" t="s">
        <v>540</v>
      </c>
      <c r="C90" s="398" t="s">
        <v>889</v>
      </c>
      <c r="D90" s="398" t="s">
        <v>542</v>
      </c>
      <c r="E90" s="289" t="s">
        <v>25</v>
      </c>
    </row>
    <row r="91" spans="1:5">
      <c r="A91" s="398" t="s">
        <v>870</v>
      </c>
      <c r="B91" s="398">
        <v>2748</v>
      </c>
      <c r="C91" s="398">
        <v>460</v>
      </c>
      <c r="D91" s="398">
        <v>1948</v>
      </c>
      <c r="E91" s="398">
        <f>SUM(B91:D91)</f>
        <v>5156</v>
      </c>
    </row>
    <row r="92" spans="1:5">
      <c r="A92" s="398" t="s">
        <v>972</v>
      </c>
      <c r="B92" s="398">
        <v>634</v>
      </c>
      <c r="C92" s="398">
        <v>506</v>
      </c>
      <c r="D92" s="398">
        <v>1516</v>
      </c>
      <c r="E92" s="398">
        <f>SUM(B92:D92)</f>
        <v>2656</v>
      </c>
    </row>
    <row r="93" spans="1:5">
      <c r="B93" s="398">
        <f>B92/B91</f>
        <v>0.23071324599708878</v>
      </c>
      <c r="C93" s="398">
        <f>C92/C91</f>
        <v>1.1000000000000001</v>
      </c>
      <c r="D93" s="398">
        <f>D92/D91</f>
        <v>0.77823408624229984</v>
      </c>
      <c r="E93" s="398">
        <f>E92/E91</f>
        <v>0.51512800620636157</v>
      </c>
    </row>
  </sheetData>
  <mergeCells count="79">
    <mergeCell ref="B45:B46"/>
    <mergeCell ref="N45:N46"/>
    <mergeCell ref="O45:O46"/>
    <mergeCell ref="A39:A46"/>
    <mergeCell ref="B39:B40"/>
    <mergeCell ref="N39:N40"/>
    <mergeCell ref="O39:O40"/>
    <mergeCell ref="B41:B42"/>
    <mergeCell ref="N41:N42"/>
    <mergeCell ref="O41:O42"/>
    <mergeCell ref="B43:B44"/>
    <mergeCell ref="N43:N44"/>
    <mergeCell ref="O43:O44"/>
    <mergeCell ref="B35:B36"/>
    <mergeCell ref="N35:N36"/>
    <mergeCell ref="O35:O36"/>
    <mergeCell ref="B37:B38"/>
    <mergeCell ref="N37:N38"/>
    <mergeCell ref="O37:O38"/>
    <mergeCell ref="B29:B30"/>
    <mergeCell ref="N29:N30"/>
    <mergeCell ref="O29:O30"/>
    <mergeCell ref="A31:A38"/>
    <mergeCell ref="B31:B32"/>
    <mergeCell ref="N31:N32"/>
    <mergeCell ref="O31:O32"/>
    <mergeCell ref="B33:B34"/>
    <mergeCell ref="N33:N34"/>
    <mergeCell ref="O33:O34"/>
    <mergeCell ref="A23:A30"/>
    <mergeCell ref="B23:B24"/>
    <mergeCell ref="N23:N24"/>
    <mergeCell ref="O23:O24"/>
    <mergeCell ref="B25:B26"/>
    <mergeCell ref="N25:N26"/>
    <mergeCell ref="O25:O26"/>
    <mergeCell ref="B27:B28"/>
    <mergeCell ref="N27:N28"/>
    <mergeCell ref="O27:O28"/>
    <mergeCell ref="N17:N18"/>
    <mergeCell ref="O17:O18"/>
    <mergeCell ref="B19:B20"/>
    <mergeCell ref="N19:N20"/>
    <mergeCell ref="O19:O20"/>
    <mergeCell ref="B21:B22"/>
    <mergeCell ref="N21:N22"/>
    <mergeCell ref="O21:O22"/>
    <mergeCell ref="N11:N12"/>
    <mergeCell ref="O11:O12"/>
    <mergeCell ref="B13:B14"/>
    <mergeCell ref="N13:N14"/>
    <mergeCell ref="O13:O14"/>
    <mergeCell ref="A15:A22"/>
    <mergeCell ref="B15:B16"/>
    <mergeCell ref="N15:N16"/>
    <mergeCell ref="O15:O16"/>
    <mergeCell ref="B17:B18"/>
    <mergeCell ref="M5:M6"/>
    <mergeCell ref="N5:O5"/>
    <mergeCell ref="A7:A14"/>
    <mergeCell ref="B7:B8"/>
    <mergeCell ref="N7:N8"/>
    <mergeCell ref="O7:O8"/>
    <mergeCell ref="B9:B10"/>
    <mergeCell ref="N9:N10"/>
    <mergeCell ref="O9:O10"/>
    <mergeCell ref="B11:B12"/>
    <mergeCell ref="G5:G6"/>
    <mergeCell ref="H5:H6"/>
    <mergeCell ref="I5:I6"/>
    <mergeCell ref="J5:J6"/>
    <mergeCell ref="K5:K6"/>
    <mergeCell ref="L5:L6"/>
    <mergeCell ref="A5:A6"/>
    <mergeCell ref="B5:B6"/>
    <mergeCell ref="C5:C6"/>
    <mergeCell ref="D5:D6"/>
    <mergeCell ref="E5:E6"/>
    <mergeCell ref="F5:F6"/>
  </mergeCells>
  <phoneticPr fontId="7"/>
  <pageMargins left="0.78740157480314965" right="0.78740157480314965" top="0.98425196850393704" bottom="0.78740157480314965"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E0B8-EE98-48E3-856F-C531114551F9}">
  <sheetPr>
    <tabColor rgb="FF9966FF"/>
  </sheetPr>
  <dimension ref="A1:AN98"/>
  <sheetViews>
    <sheetView view="pageBreakPreview" zoomScale="120" zoomScaleNormal="100" zoomScaleSheetLayoutView="120" workbookViewId="0"/>
  </sheetViews>
  <sheetFormatPr defaultColWidth="9" defaultRowHeight="13.5"/>
  <cols>
    <col min="1" max="1" width="3.625" style="398" customWidth="1"/>
    <col min="2" max="2" width="5.625" style="398" customWidth="1"/>
    <col min="3" max="4" width="3.125" style="398" customWidth="1"/>
    <col min="5" max="5" width="5.625" style="398" customWidth="1"/>
    <col min="6" max="7" width="3.125" style="398" customWidth="1"/>
    <col min="8" max="8" width="5.625" style="398" customWidth="1"/>
    <col min="9" max="10" width="3.125" style="398" customWidth="1"/>
    <col min="11" max="11" width="5.625" style="398" customWidth="1"/>
    <col min="12" max="13" width="3.125" style="398" customWidth="1"/>
    <col min="14" max="14" width="5.625" style="398" customWidth="1"/>
    <col min="15" max="16" width="3.125" style="398" customWidth="1"/>
    <col min="17" max="17" width="5.625" style="398" customWidth="1"/>
    <col min="18" max="19" width="3.125" style="398" customWidth="1"/>
    <col min="20" max="20" width="5.625" style="398" customWidth="1"/>
    <col min="21" max="22" width="3.125" style="398" customWidth="1"/>
    <col min="23" max="31" width="9" style="398"/>
    <col min="32" max="32" width="9.125" style="398" bestFit="1" customWidth="1"/>
    <col min="33" max="16384" width="9" style="398"/>
  </cols>
  <sheetData>
    <row r="1" spans="1:40" ht="14.25">
      <c r="A1" s="167" t="s">
        <v>485</v>
      </c>
      <c r="Z1" s="398" t="s">
        <v>898</v>
      </c>
      <c r="AA1" s="398" t="s">
        <v>899</v>
      </c>
      <c r="AB1" s="398" t="s">
        <v>900</v>
      </c>
      <c r="AC1" s="398" t="s">
        <v>901</v>
      </c>
      <c r="AD1" s="398" t="s">
        <v>902</v>
      </c>
    </row>
    <row r="2" spans="1:40">
      <c r="B2" s="168"/>
      <c r="Y2" s="398" t="s">
        <v>540</v>
      </c>
      <c r="Z2" s="290"/>
      <c r="AA2" s="290"/>
      <c r="AB2" s="290"/>
      <c r="AC2" s="290"/>
      <c r="AD2" s="290"/>
    </row>
    <row r="3" spans="1:40">
      <c r="B3" s="168"/>
      <c r="Y3" s="398" t="s">
        <v>889</v>
      </c>
      <c r="Z3" s="290"/>
      <c r="AA3" s="290"/>
      <c r="AB3" s="290"/>
      <c r="AC3" s="290"/>
      <c r="AD3" s="290"/>
    </row>
    <row r="4" spans="1:40">
      <c r="B4" s="168"/>
      <c r="Y4" s="398" t="s">
        <v>542</v>
      </c>
      <c r="Z4" s="290"/>
      <c r="AA4" s="290"/>
      <c r="AB4" s="290"/>
      <c r="AC4" s="290"/>
      <c r="AD4" s="290"/>
    </row>
    <row r="5" spans="1:40">
      <c r="A5" s="169"/>
      <c r="B5" s="168"/>
    </row>
    <row r="6" spans="1:40">
      <c r="B6" s="168"/>
      <c r="X6" s="398" t="s">
        <v>70</v>
      </c>
      <c r="Y6" s="398" t="s">
        <v>540</v>
      </c>
      <c r="Z6" s="290"/>
      <c r="AA6" s="290"/>
      <c r="AB6" s="290"/>
      <c r="AC6" s="290"/>
      <c r="AD6" s="290"/>
    </row>
    <row r="7" spans="1:40">
      <c r="B7" s="168"/>
      <c r="Y7" s="398" t="s">
        <v>889</v>
      </c>
      <c r="Z7" s="290"/>
      <c r="AA7" s="290"/>
      <c r="AB7" s="290"/>
      <c r="AC7" s="290"/>
      <c r="AD7" s="290"/>
    </row>
    <row r="8" spans="1:40">
      <c r="B8" s="168"/>
      <c r="Y8" s="398" t="s">
        <v>542</v>
      </c>
      <c r="Z8" s="290"/>
      <c r="AA8" s="290"/>
      <c r="AB8" s="290"/>
      <c r="AC8" s="290"/>
      <c r="AD8" s="290"/>
    </row>
    <row r="9" spans="1:40">
      <c r="B9" s="168"/>
    </row>
    <row r="10" spans="1:40">
      <c r="B10" s="168"/>
      <c r="X10" s="398" t="s">
        <v>71</v>
      </c>
      <c r="Y10" s="398" t="s">
        <v>540</v>
      </c>
      <c r="Z10" s="290"/>
      <c r="AA10" s="290"/>
      <c r="AB10" s="290"/>
      <c r="AC10" s="290"/>
      <c r="AD10" s="290"/>
    </row>
    <row r="11" spans="1:40">
      <c r="B11" s="168"/>
      <c r="Y11" s="398" t="s">
        <v>889</v>
      </c>
      <c r="Z11" s="290"/>
      <c r="AA11" s="290"/>
      <c r="AB11" s="290"/>
      <c r="AC11" s="290"/>
      <c r="AD11" s="290"/>
    </row>
    <row r="12" spans="1:40">
      <c r="B12" s="168"/>
      <c r="Y12" s="398" t="s">
        <v>542</v>
      </c>
      <c r="Z12" s="290"/>
      <c r="AA12" s="290"/>
      <c r="AB12" s="290"/>
      <c r="AC12" s="290"/>
      <c r="AD12" s="290"/>
    </row>
    <row r="13" spans="1:40">
      <c r="B13" s="168"/>
      <c r="Z13" s="398" t="s">
        <v>903</v>
      </c>
      <c r="AA13" s="398" t="s">
        <v>904</v>
      </c>
      <c r="AB13" s="398" t="s">
        <v>905</v>
      </c>
      <c r="AC13" s="398" t="s">
        <v>906</v>
      </c>
      <c r="AD13" s="398" t="s">
        <v>907</v>
      </c>
      <c r="AE13" s="398" t="s">
        <v>908</v>
      </c>
      <c r="AF13" s="398" t="s">
        <v>909</v>
      </c>
      <c r="AG13" s="398" t="s">
        <v>910</v>
      </c>
      <c r="AH13" s="398" t="s">
        <v>911</v>
      </c>
      <c r="AI13" s="398" t="s">
        <v>912</v>
      </c>
      <c r="AJ13" s="291" t="s">
        <v>913</v>
      </c>
      <c r="AK13" s="291" t="s">
        <v>914</v>
      </c>
      <c r="AL13" s="326" t="s">
        <v>915</v>
      </c>
      <c r="AM13" s="326" t="s">
        <v>916</v>
      </c>
      <c r="AN13" s="291" t="s">
        <v>973</v>
      </c>
    </row>
    <row r="14" spans="1:40">
      <c r="X14" s="398" t="s">
        <v>7</v>
      </c>
      <c r="Y14" s="398" t="s">
        <v>540</v>
      </c>
      <c r="Z14" s="290">
        <v>147</v>
      </c>
      <c r="AA14" s="290">
        <v>113</v>
      </c>
      <c r="AB14" s="290">
        <v>156</v>
      </c>
      <c r="AC14" s="290">
        <v>165</v>
      </c>
      <c r="AD14" s="290">
        <v>189</v>
      </c>
      <c r="AE14" s="290">
        <v>190</v>
      </c>
      <c r="AF14" s="290">
        <v>162</v>
      </c>
      <c r="AG14" s="290">
        <v>184</v>
      </c>
      <c r="AH14" s="290">
        <v>224</v>
      </c>
      <c r="AI14" s="290">
        <v>175</v>
      </c>
      <c r="AJ14" s="398">
        <v>161</v>
      </c>
      <c r="AK14" s="398">
        <v>151</v>
      </c>
      <c r="AL14" s="327">
        <v>133</v>
      </c>
      <c r="AM14" s="327">
        <v>151</v>
      </c>
      <c r="AN14" s="398">
        <v>139</v>
      </c>
    </row>
    <row r="15" spans="1:40">
      <c r="Y15" s="398" t="s">
        <v>889</v>
      </c>
      <c r="Z15" s="290">
        <v>39</v>
      </c>
      <c r="AA15" s="290">
        <v>35</v>
      </c>
      <c r="AB15" s="290">
        <v>43</v>
      </c>
      <c r="AC15" s="290">
        <v>42</v>
      </c>
      <c r="AD15" s="290">
        <v>25</v>
      </c>
      <c r="AE15" s="290">
        <v>41</v>
      </c>
      <c r="AF15" s="290">
        <v>21</v>
      </c>
      <c r="AG15" s="290">
        <v>27</v>
      </c>
      <c r="AH15" s="290">
        <v>23</v>
      </c>
      <c r="AI15" s="290">
        <v>35</v>
      </c>
      <c r="AJ15" s="398">
        <v>21</v>
      </c>
      <c r="AK15" s="398">
        <v>19</v>
      </c>
      <c r="AL15" s="327">
        <v>15</v>
      </c>
      <c r="AM15" s="327">
        <v>38</v>
      </c>
      <c r="AN15" s="398">
        <v>13</v>
      </c>
    </row>
    <row r="16" spans="1:40">
      <c r="Y16" s="398" t="s">
        <v>542</v>
      </c>
      <c r="Z16" s="290">
        <v>225</v>
      </c>
      <c r="AA16" s="290">
        <v>261</v>
      </c>
      <c r="AB16" s="290">
        <v>234</v>
      </c>
      <c r="AC16" s="290">
        <v>252</v>
      </c>
      <c r="AD16" s="290">
        <v>241</v>
      </c>
      <c r="AE16" s="290">
        <v>236</v>
      </c>
      <c r="AF16" s="290">
        <v>208</v>
      </c>
      <c r="AG16" s="290">
        <v>226</v>
      </c>
      <c r="AH16" s="290">
        <v>247</v>
      </c>
      <c r="AI16" s="290">
        <v>211</v>
      </c>
      <c r="AJ16" s="398">
        <v>201</v>
      </c>
      <c r="AK16" s="398">
        <v>233</v>
      </c>
      <c r="AL16" s="327">
        <v>257</v>
      </c>
      <c r="AM16" s="327">
        <v>228</v>
      </c>
      <c r="AN16" s="398">
        <v>217</v>
      </c>
    </row>
    <row r="17" spans="1:40">
      <c r="W17" s="170"/>
      <c r="X17" s="170"/>
      <c r="AE17" s="290">
        <f>SUM(AE14:AE16)</f>
        <v>467</v>
      </c>
      <c r="AF17" s="290">
        <f>SUM(AF14:AF16)</f>
        <v>391</v>
      </c>
      <c r="AG17" s="398">
        <f>SUM(AG14:AG16)</f>
        <v>437</v>
      </c>
      <c r="AH17" s="398">
        <f>SUM(AH14:AH16)</f>
        <v>494</v>
      </c>
      <c r="AI17" s="398">
        <f>SUM(AI14:AI16)</f>
        <v>421</v>
      </c>
      <c r="AJ17" s="398">
        <v>383</v>
      </c>
      <c r="AK17" s="398">
        <v>403</v>
      </c>
      <c r="AL17" s="327">
        <f>SUM(AL14:AL16)</f>
        <v>405</v>
      </c>
      <c r="AM17" s="327">
        <f>SUM(AM14:AM16)</f>
        <v>417</v>
      </c>
      <c r="AN17" s="398">
        <f>SUM(AN14:AN16)</f>
        <v>369</v>
      </c>
    </row>
    <row r="20" spans="1:40" ht="14.25">
      <c r="A20" s="167" t="s">
        <v>486</v>
      </c>
    </row>
    <row r="21" spans="1:40" ht="14.25" thickBot="1"/>
    <row r="22" spans="1:40">
      <c r="A22" s="171" t="s">
        <v>487</v>
      </c>
      <c r="B22" s="1786" t="s">
        <v>488</v>
      </c>
      <c r="C22" s="1784"/>
      <c r="D22" s="1787"/>
      <c r="E22" s="1783" t="s">
        <v>489</v>
      </c>
      <c r="F22" s="1784"/>
      <c r="G22" s="1788"/>
      <c r="H22" s="1786" t="s">
        <v>490</v>
      </c>
      <c r="I22" s="1784"/>
      <c r="J22" s="1787"/>
      <c r="K22" s="1783" t="s">
        <v>137</v>
      </c>
      <c r="L22" s="1784"/>
      <c r="M22" s="1788"/>
      <c r="N22" s="1786" t="s">
        <v>138</v>
      </c>
      <c r="O22" s="1784"/>
      <c r="P22" s="1787"/>
      <c r="Q22" s="1783" t="s">
        <v>491</v>
      </c>
      <c r="R22" s="1784"/>
      <c r="S22" s="1787"/>
      <c r="T22" s="1783" t="s">
        <v>492</v>
      </c>
      <c r="U22" s="1784"/>
      <c r="V22" s="1785"/>
    </row>
    <row r="23" spans="1:40" ht="121.5">
      <c r="A23" s="172" t="s">
        <v>493</v>
      </c>
      <c r="B23" s="173" t="s">
        <v>494</v>
      </c>
      <c r="C23" s="174" t="s">
        <v>495</v>
      </c>
      <c r="D23" s="175" t="s">
        <v>496</v>
      </c>
      <c r="E23" s="176" t="s">
        <v>494</v>
      </c>
      <c r="F23" s="174" t="s">
        <v>495</v>
      </c>
      <c r="G23" s="177" t="s">
        <v>497</v>
      </c>
      <c r="H23" s="173" t="s">
        <v>494</v>
      </c>
      <c r="I23" s="174" t="s">
        <v>495</v>
      </c>
      <c r="J23" s="175" t="s">
        <v>497</v>
      </c>
      <c r="K23" s="176" t="s">
        <v>494</v>
      </c>
      <c r="L23" s="174" t="s">
        <v>495</v>
      </c>
      <c r="M23" s="177" t="s">
        <v>497</v>
      </c>
      <c r="N23" s="173" t="s">
        <v>494</v>
      </c>
      <c r="O23" s="174" t="s">
        <v>495</v>
      </c>
      <c r="P23" s="175" t="s">
        <v>497</v>
      </c>
      <c r="Q23" s="176" t="s">
        <v>494</v>
      </c>
      <c r="R23" s="174" t="s">
        <v>495</v>
      </c>
      <c r="S23" s="175" t="s">
        <v>497</v>
      </c>
      <c r="T23" s="176" t="s">
        <v>494</v>
      </c>
      <c r="U23" s="174" t="s">
        <v>495</v>
      </c>
      <c r="V23" s="178" t="s">
        <v>497</v>
      </c>
    </row>
    <row r="24" spans="1:40" ht="17.25">
      <c r="A24" s="179" t="s">
        <v>517</v>
      </c>
      <c r="B24" s="180">
        <f>X72</f>
        <v>19601</v>
      </c>
      <c r="C24" s="181">
        <v>46</v>
      </c>
      <c r="D24" s="182">
        <f>C24/B24*1000</f>
        <v>2.346819039844906</v>
      </c>
      <c r="E24" s="183">
        <f>Y72</f>
        <v>19045</v>
      </c>
      <c r="F24" s="181">
        <v>32</v>
      </c>
      <c r="G24" s="184">
        <f>F24/E24*1000</f>
        <v>1.6802310317668678</v>
      </c>
      <c r="H24" s="185">
        <f>Z72</f>
        <v>38493</v>
      </c>
      <c r="I24" s="181">
        <v>161</v>
      </c>
      <c r="J24" s="182">
        <f>I24/H24*1000</f>
        <v>4.182578650663757</v>
      </c>
      <c r="K24" s="185">
        <f>AA72</f>
        <v>11160</v>
      </c>
      <c r="L24" s="181">
        <v>38</v>
      </c>
      <c r="M24" s="184">
        <f>L24/K24*1000</f>
        <v>3.4050179211469538</v>
      </c>
      <c r="N24" s="185">
        <f>AB72</f>
        <v>12206</v>
      </c>
      <c r="O24" s="181">
        <v>33</v>
      </c>
      <c r="P24" s="182">
        <f>O24/N24*1000</f>
        <v>2.7035883991479603</v>
      </c>
      <c r="Q24" s="185">
        <f>AC72</f>
        <v>30748</v>
      </c>
      <c r="R24" s="181">
        <v>73</v>
      </c>
      <c r="S24" s="182">
        <f>R24/Q24*1000</f>
        <v>2.3741381553271754</v>
      </c>
      <c r="T24" s="186">
        <f t="shared" ref="T24:U28" si="0">B24+E24+H24+K24+N24+Q24</f>
        <v>131253</v>
      </c>
      <c r="U24" s="181">
        <f t="shared" si="0"/>
        <v>383</v>
      </c>
      <c r="V24" s="187">
        <f>U24/T24*1000</f>
        <v>2.9180285403000314</v>
      </c>
    </row>
    <row r="25" spans="1:40" ht="17.25">
      <c r="A25" s="179" t="s">
        <v>853</v>
      </c>
      <c r="B25" s="180">
        <v>19524</v>
      </c>
      <c r="C25" s="181">
        <v>40</v>
      </c>
      <c r="D25" s="182">
        <f>C25/B25*1000</f>
        <v>2.0487604998975617</v>
      </c>
      <c r="E25" s="183">
        <v>18805</v>
      </c>
      <c r="F25" s="181">
        <v>57</v>
      </c>
      <c r="G25" s="184">
        <f>F25/E25*1000</f>
        <v>3.0311087476734913</v>
      </c>
      <c r="H25" s="185">
        <v>38315</v>
      </c>
      <c r="I25" s="181">
        <v>150</v>
      </c>
      <c r="J25" s="182">
        <f>I25/H25*1000</f>
        <v>3.91491582930967</v>
      </c>
      <c r="K25" s="185">
        <v>11022</v>
      </c>
      <c r="L25" s="181">
        <v>42</v>
      </c>
      <c r="M25" s="184">
        <f>L25/K25*1000</f>
        <v>3.8105606967882419</v>
      </c>
      <c r="N25" s="185">
        <v>12212</v>
      </c>
      <c r="O25" s="181">
        <v>39</v>
      </c>
      <c r="P25" s="182">
        <f>O25/N25*1000</f>
        <v>3.1935800851621359</v>
      </c>
      <c r="Q25" s="185">
        <v>30784</v>
      </c>
      <c r="R25" s="181">
        <v>75</v>
      </c>
      <c r="S25" s="182">
        <f>R25/Q25*1000</f>
        <v>2.4363305613305615</v>
      </c>
      <c r="T25" s="186">
        <f t="shared" si="0"/>
        <v>130662</v>
      </c>
      <c r="U25" s="181">
        <f t="shared" si="0"/>
        <v>403</v>
      </c>
      <c r="V25" s="187">
        <f>U25/T25*1000</f>
        <v>3.0842938268203457</v>
      </c>
    </row>
    <row r="26" spans="1:40" ht="17.25">
      <c r="A26" s="179" t="s">
        <v>872</v>
      </c>
      <c r="B26" s="180">
        <v>19400</v>
      </c>
      <c r="C26" s="328">
        <v>43</v>
      </c>
      <c r="D26" s="182">
        <f>C26/B26*1000</f>
        <v>2.2164948453608244</v>
      </c>
      <c r="E26" s="329">
        <v>18535</v>
      </c>
      <c r="F26" s="328">
        <v>58</v>
      </c>
      <c r="G26" s="184">
        <f>F26/E26*1000</f>
        <v>3.1292149986512001</v>
      </c>
      <c r="H26" s="330">
        <v>38017</v>
      </c>
      <c r="I26" s="181">
        <v>136</v>
      </c>
      <c r="J26" s="182">
        <f>I26/H26*1000</f>
        <v>3.5773469763526844</v>
      </c>
      <c r="K26" s="331">
        <v>10818</v>
      </c>
      <c r="L26" s="181">
        <v>40</v>
      </c>
      <c r="M26" s="229">
        <f>L26/K26*1000</f>
        <v>3.6975411351451286</v>
      </c>
      <c r="N26" s="330">
        <v>12098</v>
      </c>
      <c r="O26" s="328">
        <v>42</v>
      </c>
      <c r="P26" s="182">
        <f>O26/N26*1000</f>
        <v>3.4716482063150935</v>
      </c>
      <c r="Q26" s="185">
        <v>30097</v>
      </c>
      <c r="R26" s="328">
        <v>86</v>
      </c>
      <c r="S26" s="182">
        <f>R26/Q26*1000</f>
        <v>2.8574276505964051</v>
      </c>
      <c r="T26" s="332">
        <f t="shared" si="0"/>
        <v>128965</v>
      </c>
      <c r="U26" s="328">
        <f t="shared" si="0"/>
        <v>405</v>
      </c>
      <c r="V26" s="187">
        <f>U26/T26*1000</f>
        <v>3.1403869266855349</v>
      </c>
    </row>
    <row r="27" spans="1:40" ht="17.25">
      <c r="A27" s="225" t="s">
        <v>917</v>
      </c>
      <c r="B27" s="226">
        <v>19233</v>
      </c>
      <c r="C27" s="2226">
        <v>52</v>
      </c>
      <c r="D27" s="228">
        <f>C27/B27*1000</f>
        <v>2.7036863723808038</v>
      </c>
      <c r="E27" s="2227">
        <v>18359</v>
      </c>
      <c r="F27" s="2226">
        <v>51</v>
      </c>
      <c r="G27" s="229">
        <f>F27/E27*1000</f>
        <v>2.7779290811046353</v>
      </c>
      <c r="H27" s="331">
        <v>37928</v>
      </c>
      <c r="I27" s="227">
        <v>129</v>
      </c>
      <c r="J27" s="228">
        <f>I27/H27*1000</f>
        <v>3.4011811854039231</v>
      </c>
      <c r="K27" s="331">
        <v>10744</v>
      </c>
      <c r="L27" s="227">
        <v>50</v>
      </c>
      <c r="M27" s="229">
        <f>L27/K27*1000</f>
        <v>4.6537602382725236</v>
      </c>
      <c r="N27" s="331">
        <v>11900</v>
      </c>
      <c r="O27" s="2226">
        <v>45</v>
      </c>
      <c r="P27" s="228">
        <f>O27/N27*1000</f>
        <v>3.7815126050420167</v>
      </c>
      <c r="Q27" s="230">
        <v>29675</v>
      </c>
      <c r="R27" s="2226">
        <v>90</v>
      </c>
      <c r="S27" s="228">
        <f>R27/Q27*1000</f>
        <v>3.0328559393428813</v>
      </c>
      <c r="T27" s="2228">
        <f>B27+E27+H27+K27+N27+Q27</f>
        <v>127839</v>
      </c>
      <c r="U27" s="2226">
        <f>C27+F27+I27+L27+O27+R27</f>
        <v>417</v>
      </c>
      <c r="V27" s="231">
        <f>U27/T27*1000</f>
        <v>3.2619153779363104</v>
      </c>
    </row>
    <row r="28" spans="1:40" ht="18" thickBot="1">
      <c r="A28" s="188" t="s">
        <v>974</v>
      </c>
      <c r="B28" s="189">
        <v>19125</v>
      </c>
      <c r="C28" s="333">
        <v>30</v>
      </c>
      <c r="D28" s="191">
        <f>C28/B28*1000</f>
        <v>1.5686274509803921</v>
      </c>
      <c r="E28" s="334">
        <v>17983</v>
      </c>
      <c r="F28" s="333">
        <v>46</v>
      </c>
      <c r="G28" s="191">
        <f>F28/E28*1000</f>
        <v>2.557971417449814</v>
      </c>
      <c r="H28" s="335">
        <v>37782</v>
      </c>
      <c r="I28" s="190">
        <v>135</v>
      </c>
      <c r="J28" s="191">
        <f>I28/H28*1000</f>
        <v>3.5731300619342545</v>
      </c>
      <c r="K28" s="335">
        <v>10564</v>
      </c>
      <c r="L28" s="190">
        <v>32</v>
      </c>
      <c r="M28" s="191">
        <f>L28/K28*1000</f>
        <v>3.0291556228701246</v>
      </c>
      <c r="N28" s="335">
        <v>11715</v>
      </c>
      <c r="O28" s="333">
        <v>41</v>
      </c>
      <c r="P28" s="191">
        <f>O28/N28*1000</f>
        <v>3.4997865983781478</v>
      </c>
      <c r="Q28" s="192">
        <v>29476</v>
      </c>
      <c r="R28" s="333">
        <v>85</v>
      </c>
      <c r="S28" s="191">
        <f>R28/Q28*1000</f>
        <v>2.8837019948432623</v>
      </c>
      <c r="T28" s="335">
        <f t="shared" si="0"/>
        <v>126645</v>
      </c>
      <c r="U28" s="333">
        <f>C28+F28+I28+L28+O28+R28</f>
        <v>369</v>
      </c>
      <c r="V28" s="193">
        <f>U28/T28*1000</f>
        <v>2.9136562833116191</v>
      </c>
    </row>
    <row r="29" spans="1:40">
      <c r="B29" s="3" t="s">
        <v>498</v>
      </c>
    </row>
    <row r="31" spans="1:40" ht="14.25">
      <c r="A31" s="194" t="s">
        <v>499</v>
      </c>
    </row>
    <row r="32" spans="1:40">
      <c r="Y32" s="398" t="s">
        <v>918</v>
      </c>
      <c r="AB32" s="292"/>
      <c r="AC32" s="292"/>
    </row>
    <row r="34" spans="24:38">
      <c r="Z34" s="398" t="s">
        <v>264</v>
      </c>
      <c r="AB34" s="289"/>
      <c r="AC34" s="289"/>
    </row>
    <row r="37" spans="24:38">
      <c r="Y37" s="398" t="s">
        <v>904</v>
      </c>
      <c r="Z37" s="398" t="s">
        <v>905</v>
      </c>
      <c r="AA37" s="398" t="s">
        <v>906</v>
      </c>
      <c r="AB37" s="398" t="s">
        <v>907</v>
      </c>
      <c r="AC37" s="398" t="s">
        <v>908</v>
      </c>
      <c r="AD37" s="398" t="s">
        <v>909</v>
      </c>
      <c r="AE37" s="398" t="s">
        <v>910</v>
      </c>
      <c r="AF37" s="398" t="s">
        <v>911</v>
      </c>
      <c r="AG37" s="398" t="s">
        <v>912</v>
      </c>
      <c r="AH37" s="291" t="s">
        <v>919</v>
      </c>
      <c r="AI37" s="291" t="s">
        <v>920</v>
      </c>
      <c r="AJ37" s="291" t="s">
        <v>921</v>
      </c>
      <c r="AK37" s="291" t="s">
        <v>922</v>
      </c>
      <c r="AL37" s="291" t="s">
        <v>975</v>
      </c>
    </row>
    <row r="38" spans="24:38">
      <c r="X38" s="398" t="s">
        <v>67</v>
      </c>
      <c r="Y38" s="293">
        <v>2.7</v>
      </c>
      <c r="Z38" s="293">
        <v>3.7</v>
      </c>
      <c r="AA38" s="293">
        <v>3.2</v>
      </c>
      <c r="AB38" s="293">
        <v>2.2999999999999998</v>
      </c>
      <c r="AC38" s="293">
        <v>2.8</v>
      </c>
      <c r="AD38" s="293">
        <v>2.8</v>
      </c>
      <c r="AE38" s="294">
        <v>2.3404904853973743</v>
      </c>
      <c r="AF38" s="295">
        <v>2.489457907839252</v>
      </c>
      <c r="AG38" s="294" t="e">
        <f>#REF!</f>
        <v>#REF!</v>
      </c>
      <c r="AH38" s="294">
        <f>D24</f>
        <v>2.346819039844906</v>
      </c>
      <c r="AI38" s="294">
        <f>D25</f>
        <v>2.0487604998975617</v>
      </c>
      <c r="AJ38" s="294">
        <f>D26</f>
        <v>2.2164948453608244</v>
      </c>
      <c r="AK38" s="294">
        <f>D27</f>
        <v>2.7036863723808038</v>
      </c>
      <c r="AL38" s="294">
        <f>D28</f>
        <v>1.5686274509803921</v>
      </c>
    </row>
    <row r="39" spans="24:38">
      <c r="X39" s="398" t="s">
        <v>68</v>
      </c>
      <c r="Y39" s="293">
        <v>2.5</v>
      </c>
      <c r="Z39" s="293">
        <v>3.3</v>
      </c>
      <c r="AA39" s="293">
        <v>4.2</v>
      </c>
      <c r="AB39" s="293">
        <v>3.3</v>
      </c>
      <c r="AC39" s="293">
        <v>3.9</v>
      </c>
      <c r="AD39" s="293">
        <v>3.1</v>
      </c>
      <c r="AE39" s="294">
        <v>2.8627940870289401</v>
      </c>
      <c r="AF39" s="295">
        <v>3.5907577019150709</v>
      </c>
      <c r="AG39" s="294" t="e">
        <f>#REF!</f>
        <v>#REF!</v>
      </c>
      <c r="AH39" s="294">
        <f>G24</f>
        <v>1.6802310317668678</v>
      </c>
      <c r="AI39" s="294">
        <f>G25</f>
        <v>3.0311087476734913</v>
      </c>
      <c r="AJ39" s="294">
        <f>G26</f>
        <v>3.1292149986512001</v>
      </c>
      <c r="AK39" s="294">
        <f>G27</f>
        <v>2.7779290811046353</v>
      </c>
      <c r="AL39" s="294">
        <f>G28</f>
        <v>2.557971417449814</v>
      </c>
    </row>
    <row r="40" spans="24:38">
      <c r="X40" s="398" t="s">
        <v>69</v>
      </c>
      <c r="Y40" s="293">
        <v>4.2</v>
      </c>
      <c r="Z40" s="293">
        <v>3.8</v>
      </c>
      <c r="AA40" s="293">
        <v>4.3</v>
      </c>
      <c r="AB40" s="293">
        <v>5.4</v>
      </c>
      <c r="AC40" s="293">
        <v>4.5999999999999996</v>
      </c>
      <c r="AD40" s="293">
        <v>3.8</v>
      </c>
      <c r="AE40" s="294">
        <v>4.0673874252125541</v>
      </c>
      <c r="AF40" s="295">
        <v>4.440059200789344</v>
      </c>
      <c r="AG40" s="294" t="e">
        <f>#REF!</f>
        <v>#REF!</v>
      </c>
      <c r="AH40" s="294">
        <f>J24</f>
        <v>4.182578650663757</v>
      </c>
      <c r="AI40" s="294">
        <f>J25</f>
        <v>3.91491582930967</v>
      </c>
      <c r="AJ40" s="294">
        <f>J26</f>
        <v>3.5773469763526844</v>
      </c>
      <c r="AK40" s="294">
        <f>J27</f>
        <v>3.4011811854039231</v>
      </c>
      <c r="AL40" s="294">
        <f>J28</f>
        <v>3.5731300619342545</v>
      </c>
    </row>
    <row r="41" spans="24:38">
      <c r="X41" s="398" t="s">
        <v>70</v>
      </c>
      <c r="Y41" s="293">
        <v>4</v>
      </c>
      <c r="Z41" s="293">
        <v>2.9</v>
      </c>
      <c r="AA41" s="293">
        <v>2.7</v>
      </c>
      <c r="AB41" s="293">
        <v>2.6</v>
      </c>
      <c r="AC41" s="293">
        <v>3.5</v>
      </c>
      <c r="AD41" s="293">
        <v>2.8</v>
      </c>
      <c r="AE41" s="294">
        <v>3.7118868758285464</v>
      </c>
      <c r="AF41" s="295">
        <v>3.3708861882373813</v>
      </c>
      <c r="AG41" s="294" t="e">
        <f>#REF!</f>
        <v>#REF!</v>
      </c>
      <c r="AH41" s="294">
        <f>M24</f>
        <v>3.4050179211469538</v>
      </c>
      <c r="AI41" s="294">
        <f>M25</f>
        <v>3.8105606967882419</v>
      </c>
      <c r="AJ41" s="294">
        <f>M26</f>
        <v>3.6975411351451286</v>
      </c>
      <c r="AK41" s="294">
        <f>M27</f>
        <v>4.6537602382725236</v>
      </c>
      <c r="AL41" s="294">
        <f>M28</f>
        <v>3.0291556228701246</v>
      </c>
    </row>
    <row r="42" spans="24:38">
      <c r="X42" s="398" t="s">
        <v>71</v>
      </c>
      <c r="Y42" s="293">
        <v>4.0999999999999996</v>
      </c>
      <c r="Z42" s="293">
        <v>3.3</v>
      </c>
      <c r="AA42" s="293">
        <v>3.9</v>
      </c>
      <c r="AB42" s="293">
        <v>3.1</v>
      </c>
      <c r="AC42" s="293">
        <v>3.1</v>
      </c>
      <c r="AD42" s="293">
        <v>2.2000000000000002</v>
      </c>
      <c r="AE42" s="294">
        <v>2.2864608851869996</v>
      </c>
      <c r="AF42" s="295">
        <v>3.1578947368421053</v>
      </c>
      <c r="AG42" s="294" t="e">
        <f>#REF!</f>
        <v>#REF!</v>
      </c>
      <c r="AH42" s="294">
        <f>P24</f>
        <v>2.7035883991479603</v>
      </c>
      <c r="AI42" s="294">
        <f>P25</f>
        <v>3.1935800851621359</v>
      </c>
      <c r="AJ42" s="294">
        <f>P26</f>
        <v>3.4716482063150935</v>
      </c>
      <c r="AK42" s="294">
        <f>P27</f>
        <v>3.7815126050420167</v>
      </c>
      <c r="AL42" s="294">
        <f>P28</f>
        <v>3.4997865983781478</v>
      </c>
    </row>
    <row r="43" spans="24:38">
      <c r="X43" s="398" t="s">
        <v>72</v>
      </c>
      <c r="Y43" s="293">
        <v>2.7</v>
      </c>
      <c r="Z43" s="293">
        <v>3.5</v>
      </c>
      <c r="AA43" s="293">
        <v>3.1</v>
      </c>
      <c r="AB43" s="293">
        <v>3</v>
      </c>
      <c r="AC43" s="293">
        <v>3.3</v>
      </c>
      <c r="AD43" s="293">
        <v>2.5</v>
      </c>
      <c r="AE43" s="294">
        <v>3.7863282848956201</v>
      </c>
      <c r="AF43" s="295">
        <v>4.2729336359994665</v>
      </c>
      <c r="AG43" s="294" t="e">
        <f>#REF!</f>
        <v>#REF!</v>
      </c>
      <c r="AH43" s="294">
        <f>S24</f>
        <v>2.3741381553271754</v>
      </c>
      <c r="AI43" s="294">
        <f>S25</f>
        <v>2.4363305613305615</v>
      </c>
      <c r="AJ43" s="294">
        <f>S26</f>
        <v>2.8574276505964051</v>
      </c>
      <c r="AK43" s="294">
        <f>S27</f>
        <v>3.0328559393428813</v>
      </c>
      <c r="AL43" s="294">
        <f>S28</f>
        <v>2.8837019948432623</v>
      </c>
    </row>
    <row r="47" spans="24:38">
      <c r="X47" s="398" t="s">
        <v>923</v>
      </c>
    </row>
    <row r="48" spans="24:38">
      <c r="X48" s="398" t="s">
        <v>67</v>
      </c>
      <c r="Y48" s="398" t="s">
        <v>68</v>
      </c>
      <c r="Z48" s="398" t="s">
        <v>69</v>
      </c>
      <c r="AA48" s="398" t="s">
        <v>70</v>
      </c>
      <c r="AB48" s="398" t="s">
        <v>71</v>
      </c>
      <c r="AC48" s="398" t="s">
        <v>72</v>
      </c>
    </row>
    <row r="49" spans="24:30">
      <c r="X49" s="398">
        <v>8761</v>
      </c>
      <c r="Y49" s="398">
        <v>10347</v>
      </c>
      <c r="Z49" s="398">
        <v>20138</v>
      </c>
      <c r="AA49" s="398">
        <v>6376</v>
      </c>
      <c r="AB49" s="398">
        <v>6985</v>
      </c>
      <c r="AC49" s="398">
        <v>18729</v>
      </c>
      <c r="AD49" s="398">
        <f>SUM(X49:AC49)</f>
        <v>71336</v>
      </c>
    </row>
    <row r="50" spans="24:30">
      <c r="X50" s="398">
        <v>666</v>
      </c>
      <c r="Y50" s="398">
        <v>518</v>
      </c>
      <c r="Z50" s="398">
        <v>1122</v>
      </c>
      <c r="AA50" s="398">
        <v>339</v>
      </c>
      <c r="AB50" s="398">
        <v>470</v>
      </c>
      <c r="AC50" s="398">
        <v>873</v>
      </c>
      <c r="AD50" s="398">
        <f t="shared" ref="AD50:AD58" si="1">SUM(X50:AC50)</f>
        <v>3988</v>
      </c>
    </row>
    <row r="51" spans="24:30">
      <c r="X51" s="398">
        <v>0</v>
      </c>
      <c r="Y51" s="398">
        <v>0</v>
      </c>
      <c r="Z51" s="398">
        <v>1</v>
      </c>
      <c r="AA51" s="398">
        <v>0</v>
      </c>
      <c r="AB51" s="398">
        <v>0</v>
      </c>
      <c r="AC51" s="398">
        <v>0</v>
      </c>
      <c r="AD51" s="398">
        <f>SUM(X51:AC51)</f>
        <v>1</v>
      </c>
    </row>
    <row r="52" spans="24:30">
      <c r="X52" s="398">
        <v>886</v>
      </c>
      <c r="Y52" s="398">
        <v>739</v>
      </c>
      <c r="Z52" s="398">
        <v>3110</v>
      </c>
      <c r="AA52" s="398">
        <v>541</v>
      </c>
      <c r="AB52" s="398">
        <v>453</v>
      </c>
      <c r="AC52" s="398">
        <v>1662</v>
      </c>
      <c r="AD52" s="398">
        <f t="shared" si="1"/>
        <v>7391</v>
      </c>
    </row>
    <row r="53" spans="24:30">
      <c r="X53" s="398">
        <v>1327</v>
      </c>
      <c r="Y53" s="398">
        <v>1130</v>
      </c>
      <c r="Z53" s="398">
        <v>2016</v>
      </c>
      <c r="AA53" s="398">
        <v>720</v>
      </c>
      <c r="AB53" s="398">
        <v>481</v>
      </c>
      <c r="AC53" s="398">
        <v>1644</v>
      </c>
      <c r="AD53" s="398">
        <f t="shared" si="1"/>
        <v>7318</v>
      </c>
    </row>
    <row r="54" spans="24:30">
      <c r="X54" s="398">
        <v>322</v>
      </c>
      <c r="Y54" s="398">
        <v>334</v>
      </c>
      <c r="Z54" s="398">
        <v>740</v>
      </c>
      <c r="AA54" s="398">
        <v>161</v>
      </c>
      <c r="AB54" s="398">
        <v>210</v>
      </c>
      <c r="AC54" s="398">
        <v>620</v>
      </c>
      <c r="AD54" s="398">
        <f t="shared" si="1"/>
        <v>2387</v>
      </c>
    </row>
    <row r="55" spans="24:30">
      <c r="X55" s="398">
        <v>646</v>
      </c>
      <c r="Y55" s="398">
        <v>798</v>
      </c>
      <c r="Z55" s="398">
        <v>978</v>
      </c>
      <c r="AA55" s="398">
        <v>379</v>
      </c>
      <c r="AB55" s="398">
        <v>354</v>
      </c>
      <c r="AC55" s="398">
        <v>514</v>
      </c>
      <c r="AD55" s="398">
        <f t="shared" si="1"/>
        <v>3669</v>
      </c>
    </row>
    <row r="56" spans="24:30">
      <c r="X56" s="398">
        <v>1826</v>
      </c>
      <c r="Y56" s="398">
        <v>1370</v>
      </c>
      <c r="Z56" s="398">
        <v>3397</v>
      </c>
      <c r="AA56" s="398">
        <v>877</v>
      </c>
      <c r="AB56" s="398">
        <v>990</v>
      </c>
      <c r="AC56" s="398">
        <v>1921</v>
      </c>
      <c r="AD56" s="398">
        <f t="shared" si="1"/>
        <v>10381</v>
      </c>
    </row>
    <row r="57" spans="24:30">
      <c r="X57" s="398">
        <v>5148</v>
      </c>
      <c r="Y57" s="398">
        <v>3860</v>
      </c>
      <c r="Z57" s="398">
        <v>6801</v>
      </c>
      <c r="AA57" s="398">
        <v>1792</v>
      </c>
      <c r="AB57" s="398">
        <v>2247</v>
      </c>
      <c r="AC57" s="398">
        <v>4569</v>
      </c>
      <c r="AD57" s="398">
        <f t="shared" si="1"/>
        <v>24417</v>
      </c>
    </row>
    <row r="58" spans="24:30">
      <c r="X58" s="398">
        <v>142</v>
      </c>
      <c r="Y58" s="398">
        <v>101</v>
      </c>
      <c r="Z58" s="398">
        <v>237</v>
      </c>
      <c r="AA58" s="398">
        <v>103</v>
      </c>
      <c r="AB58" s="398">
        <v>112</v>
      </c>
      <c r="AC58" s="398">
        <v>129</v>
      </c>
      <c r="AD58" s="398">
        <f t="shared" si="1"/>
        <v>824</v>
      </c>
    </row>
    <row r="59" spans="24:30">
      <c r="X59" s="398">
        <f>SUM(X49:X58)</f>
        <v>19724</v>
      </c>
      <c r="Y59" s="398">
        <f t="shared" ref="Y59:AC59" si="2">SUM(Y49:Y58)</f>
        <v>19197</v>
      </c>
      <c r="Z59" s="398">
        <f t="shared" si="2"/>
        <v>38540</v>
      </c>
      <c r="AA59" s="398">
        <f t="shared" si="2"/>
        <v>11288</v>
      </c>
      <c r="AB59" s="398">
        <f t="shared" si="2"/>
        <v>12302</v>
      </c>
      <c r="AC59" s="398">
        <f t="shared" si="2"/>
        <v>30661</v>
      </c>
      <c r="AD59" s="398">
        <f>SUM(X59:AC59)</f>
        <v>131712</v>
      </c>
    </row>
    <row r="61" spans="24:30">
      <c r="X61" s="398" t="s">
        <v>67</v>
      </c>
      <c r="Y61" s="398" t="s">
        <v>68</v>
      </c>
      <c r="Z61" s="398" t="s">
        <v>69</v>
      </c>
      <c r="AA61" s="398" t="s">
        <v>70</v>
      </c>
      <c r="AB61" s="398" t="s">
        <v>71</v>
      </c>
      <c r="AC61" s="398" t="s">
        <v>72</v>
      </c>
    </row>
    <row r="62" spans="24:30">
      <c r="X62" s="296">
        <v>8739</v>
      </c>
      <c r="Y62" s="296">
        <v>10271</v>
      </c>
      <c r="Z62" s="296">
        <v>20288</v>
      </c>
      <c r="AA62" s="296">
        <v>6342</v>
      </c>
      <c r="AB62" s="398">
        <v>6927</v>
      </c>
      <c r="AC62" s="398">
        <v>18927</v>
      </c>
      <c r="AD62" s="398">
        <f>SUM(X62:AC62)</f>
        <v>71494</v>
      </c>
    </row>
    <row r="63" spans="24:30">
      <c r="X63" s="398">
        <v>661</v>
      </c>
      <c r="Y63" s="398">
        <v>547</v>
      </c>
      <c r="Z63" s="296">
        <v>1117</v>
      </c>
      <c r="AA63" s="398">
        <v>344</v>
      </c>
      <c r="AB63" s="398">
        <v>465</v>
      </c>
      <c r="AC63" s="398">
        <v>873</v>
      </c>
      <c r="AD63" s="398">
        <f t="shared" ref="AD63" si="3">SUM(X63:AC63)</f>
        <v>4007</v>
      </c>
    </row>
    <row r="64" spans="24:30">
      <c r="X64" s="398">
        <v>0</v>
      </c>
      <c r="Y64" s="398">
        <v>0</v>
      </c>
      <c r="Z64" s="398">
        <v>1</v>
      </c>
      <c r="AA64" s="398">
        <v>0</v>
      </c>
      <c r="AB64" s="398">
        <v>0</v>
      </c>
      <c r="AC64" s="398">
        <v>0</v>
      </c>
      <c r="AD64" s="398">
        <f>SUM(X64:AC64)</f>
        <v>1</v>
      </c>
    </row>
    <row r="65" spans="24:30">
      <c r="X65" s="398">
        <v>897</v>
      </c>
      <c r="Y65" s="398">
        <v>745</v>
      </c>
      <c r="Z65" s="296">
        <v>3117</v>
      </c>
      <c r="AA65" s="398">
        <v>517</v>
      </c>
      <c r="AB65" s="398">
        <v>471</v>
      </c>
      <c r="AC65" s="398">
        <v>1672</v>
      </c>
      <c r="AD65" s="398">
        <f t="shared" ref="AD65:AD71" si="4">SUM(X65:AC65)</f>
        <v>7419</v>
      </c>
    </row>
    <row r="66" spans="24:30">
      <c r="X66" s="296">
        <v>1310</v>
      </c>
      <c r="Y66" s="296">
        <v>1071</v>
      </c>
      <c r="Z66" s="296">
        <v>1947</v>
      </c>
      <c r="AA66" s="398">
        <v>692</v>
      </c>
      <c r="AB66" s="398">
        <v>478</v>
      </c>
      <c r="AC66" s="398">
        <v>1635</v>
      </c>
      <c r="AD66" s="398">
        <f t="shared" si="4"/>
        <v>7133</v>
      </c>
    </row>
    <row r="67" spans="24:30">
      <c r="X67" s="398">
        <v>315</v>
      </c>
      <c r="Y67" s="398">
        <v>319</v>
      </c>
      <c r="Z67" s="398">
        <v>751</v>
      </c>
      <c r="AA67" s="398">
        <v>156</v>
      </c>
      <c r="AB67" s="398">
        <v>213</v>
      </c>
      <c r="AC67" s="398">
        <v>598</v>
      </c>
      <c r="AD67" s="398">
        <f t="shared" si="4"/>
        <v>2352</v>
      </c>
    </row>
    <row r="68" spans="24:30">
      <c r="X68" s="398">
        <v>648</v>
      </c>
      <c r="Y68" s="398">
        <v>792</v>
      </c>
      <c r="Z68" s="398">
        <v>972</v>
      </c>
      <c r="AA68" s="398">
        <v>385</v>
      </c>
      <c r="AB68" s="398">
        <v>342</v>
      </c>
      <c r="AC68" s="398">
        <v>529</v>
      </c>
      <c r="AD68" s="398">
        <f t="shared" si="4"/>
        <v>3668</v>
      </c>
    </row>
    <row r="69" spans="24:30">
      <c r="X69" s="296">
        <v>1746</v>
      </c>
      <c r="Y69" s="296">
        <v>1321</v>
      </c>
      <c r="Z69" s="296">
        <v>3246</v>
      </c>
      <c r="AA69" s="398">
        <v>814</v>
      </c>
      <c r="AB69" s="398">
        <v>950</v>
      </c>
      <c r="AC69" s="398">
        <v>1819</v>
      </c>
      <c r="AD69" s="398">
        <f t="shared" si="4"/>
        <v>9896</v>
      </c>
    </row>
    <row r="70" spans="24:30">
      <c r="X70" s="296">
        <v>5153</v>
      </c>
      <c r="Y70" s="296">
        <v>3876</v>
      </c>
      <c r="Z70" s="296">
        <v>6824</v>
      </c>
      <c r="AA70" s="398">
        <v>1802</v>
      </c>
      <c r="AB70" s="398">
        <v>2252</v>
      </c>
      <c r="AC70" s="398">
        <v>4573</v>
      </c>
      <c r="AD70" s="398">
        <f t="shared" si="4"/>
        <v>24480</v>
      </c>
    </row>
    <row r="71" spans="24:30">
      <c r="X71" s="398">
        <v>132</v>
      </c>
      <c r="Y71" s="398">
        <v>103</v>
      </c>
      <c r="Z71" s="398">
        <v>230</v>
      </c>
      <c r="AA71" s="398">
        <v>108</v>
      </c>
      <c r="AB71" s="398">
        <v>108</v>
      </c>
      <c r="AC71" s="398">
        <v>122</v>
      </c>
      <c r="AD71" s="398">
        <f t="shared" si="4"/>
        <v>803</v>
      </c>
    </row>
    <row r="72" spans="24:30">
      <c r="X72" s="296">
        <f>SUM(X62:X71)</f>
        <v>19601</v>
      </c>
      <c r="Y72" s="398">
        <f t="shared" ref="Y72:AC72" si="5">SUM(Y62:Y71)</f>
        <v>19045</v>
      </c>
      <c r="Z72" s="398">
        <f t="shared" si="5"/>
        <v>38493</v>
      </c>
      <c r="AA72" s="398">
        <f t="shared" si="5"/>
        <v>11160</v>
      </c>
      <c r="AB72" s="398">
        <f t="shared" si="5"/>
        <v>12206</v>
      </c>
      <c r="AC72" s="398">
        <f t="shared" si="5"/>
        <v>30748</v>
      </c>
      <c r="AD72" s="398">
        <f>SUM(X72:AC72)</f>
        <v>131253</v>
      </c>
    </row>
    <row r="74" spans="24:30">
      <c r="X74" s="398" t="s">
        <v>67</v>
      </c>
      <c r="Y74" s="398" t="s">
        <v>68</v>
      </c>
      <c r="Z74" s="398" t="s">
        <v>69</v>
      </c>
      <c r="AA74" s="398" t="s">
        <v>70</v>
      </c>
      <c r="AB74" s="398" t="s">
        <v>71</v>
      </c>
      <c r="AC74" s="398" t="s">
        <v>72</v>
      </c>
    </row>
    <row r="75" spans="24:30">
      <c r="X75" s="296">
        <v>8503</v>
      </c>
      <c r="Y75" s="296">
        <v>9911</v>
      </c>
      <c r="Z75" s="296">
        <v>19818</v>
      </c>
      <c r="AA75" s="296">
        <v>6102</v>
      </c>
      <c r="AB75" s="398">
        <v>6810</v>
      </c>
      <c r="AC75" s="398">
        <v>17767</v>
      </c>
      <c r="AD75" s="398">
        <f>SUM(X75:AC75)</f>
        <v>68911</v>
      </c>
    </row>
    <row r="76" spans="24:30">
      <c r="X76" s="398">
        <v>683</v>
      </c>
      <c r="Y76" s="398">
        <v>533</v>
      </c>
      <c r="Z76" s="296">
        <v>1110</v>
      </c>
      <c r="AA76" s="398">
        <v>346</v>
      </c>
      <c r="AB76" s="398">
        <v>442</v>
      </c>
      <c r="AC76" s="398">
        <v>844</v>
      </c>
      <c r="AD76" s="398">
        <f t="shared" ref="AD76" si="6">SUM(X76:AC76)</f>
        <v>3958</v>
      </c>
    </row>
    <row r="77" spans="24:30">
      <c r="X77" s="398">
        <v>0</v>
      </c>
      <c r="Y77" s="398">
        <v>0</v>
      </c>
      <c r="Z77" s="398">
        <v>1</v>
      </c>
      <c r="AA77" s="398">
        <v>0</v>
      </c>
      <c r="AB77" s="398">
        <v>0</v>
      </c>
      <c r="AC77" s="398">
        <v>0</v>
      </c>
      <c r="AD77" s="398">
        <f>SUM(X77:AC77)</f>
        <v>1</v>
      </c>
    </row>
    <row r="78" spans="24:30">
      <c r="X78" s="398">
        <v>926</v>
      </c>
      <c r="Y78" s="398">
        <v>788</v>
      </c>
      <c r="Z78" s="296">
        <v>3150</v>
      </c>
      <c r="AA78" s="398">
        <v>491</v>
      </c>
      <c r="AB78" s="398">
        <v>468</v>
      </c>
      <c r="AC78" s="398">
        <v>1995</v>
      </c>
      <c r="AD78" s="398">
        <f t="shared" ref="AD78:AD84" si="7">SUM(X78:AC78)</f>
        <v>7818</v>
      </c>
    </row>
    <row r="79" spans="24:30">
      <c r="X79" s="296">
        <v>1295</v>
      </c>
      <c r="Y79" s="296">
        <v>979</v>
      </c>
      <c r="Z79" s="296">
        <v>1871</v>
      </c>
      <c r="AA79" s="398">
        <v>647</v>
      </c>
      <c r="AB79" s="398">
        <v>445</v>
      </c>
      <c r="AC79" s="398">
        <v>1493</v>
      </c>
      <c r="AD79" s="398">
        <f t="shared" si="7"/>
        <v>6730</v>
      </c>
    </row>
    <row r="80" spans="24:30">
      <c r="X80" s="398">
        <v>333</v>
      </c>
      <c r="Y80" s="398">
        <v>314</v>
      </c>
      <c r="Z80" s="398">
        <v>741</v>
      </c>
      <c r="AA80" s="398">
        <v>156</v>
      </c>
      <c r="AB80" s="398">
        <v>195</v>
      </c>
      <c r="AC80" s="398">
        <v>591</v>
      </c>
      <c r="AD80" s="398">
        <f t="shared" si="7"/>
        <v>2330</v>
      </c>
    </row>
    <row r="81" spans="24:30">
      <c r="X81" s="398">
        <v>627</v>
      </c>
      <c r="Y81" s="398">
        <v>764</v>
      </c>
      <c r="Z81" s="398">
        <v>924</v>
      </c>
      <c r="AA81" s="398">
        <v>391</v>
      </c>
      <c r="AB81" s="398">
        <v>336</v>
      </c>
      <c r="AC81" s="398">
        <v>562</v>
      </c>
      <c r="AD81" s="398">
        <f t="shared" si="7"/>
        <v>3604</v>
      </c>
    </row>
    <row r="82" spans="24:30">
      <c r="X82" s="296">
        <v>1566</v>
      </c>
      <c r="Y82" s="296">
        <v>1224</v>
      </c>
      <c r="Z82" s="296">
        <v>3120</v>
      </c>
      <c r="AA82" s="398">
        <v>687</v>
      </c>
      <c r="AB82" s="398">
        <v>901</v>
      </c>
      <c r="AC82" s="398">
        <v>1745</v>
      </c>
      <c r="AD82" s="398">
        <f t="shared" si="7"/>
        <v>9243</v>
      </c>
    </row>
    <row r="83" spans="24:30">
      <c r="X83" s="296">
        <v>5181</v>
      </c>
      <c r="Y83" s="296">
        <v>3742</v>
      </c>
      <c r="Z83" s="296">
        <v>6979</v>
      </c>
      <c r="AA83" s="398">
        <v>1831</v>
      </c>
      <c r="AB83" s="398">
        <v>2201</v>
      </c>
      <c r="AC83" s="398">
        <v>4552</v>
      </c>
      <c r="AD83" s="398">
        <f t="shared" si="7"/>
        <v>24486</v>
      </c>
    </row>
    <row r="84" spans="24:30">
      <c r="X84" s="398">
        <v>119</v>
      </c>
      <c r="Y84" s="398">
        <v>104</v>
      </c>
      <c r="Z84" s="398">
        <v>214</v>
      </c>
      <c r="AA84" s="398">
        <v>93</v>
      </c>
      <c r="AB84" s="398">
        <v>102</v>
      </c>
      <c r="AC84" s="398">
        <v>126</v>
      </c>
      <c r="AD84" s="398">
        <f t="shared" si="7"/>
        <v>758</v>
      </c>
    </row>
    <row r="85" spans="24:30">
      <c r="X85" s="296">
        <f>SUM(X75:X84)</f>
        <v>19233</v>
      </c>
      <c r="Y85" s="398">
        <f t="shared" ref="Y85:AC85" si="8">SUM(Y75:Y84)</f>
        <v>18359</v>
      </c>
      <c r="Z85" s="398">
        <f t="shared" si="8"/>
        <v>37928</v>
      </c>
      <c r="AA85" s="398">
        <f t="shared" si="8"/>
        <v>10744</v>
      </c>
      <c r="AB85" s="398">
        <f t="shared" si="8"/>
        <v>11900</v>
      </c>
      <c r="AC85" s="398">
        <f t="shared" si="8"/>
        <v>29675</v>
      </c>
      <c r="AD85" s="398">
        <f>SUM(X85:AC85)</f>
        <v>127839</v>
      </c>
    </row>
    <row r="87" spans="24:30">
      <c r="X87" s="398" t="s">
        <v>67</v>
      </c>
      <c r="Y87" s="398" t="s">
        <v>68</v>
      </c>
      <c r="Z87" s="398" t="s">
        <v>69</v>
      </c>
      <c r="AA87" s="398" t="s">
        <v>70</v>
      </c>
      <c r="AB87" s="398" t="s">
        <v>71</v>
      </c>
      <c r="AC87" s="398" t="s">
        <v>72</v>
      </c>
      <c r="AD87" s="291" t="s">
        <v>403</v>
      </c>
    </row>
    <row r="88" spans="24:30">
      <c r="X88" s="398">
        <v>8476</v>
      </c>
      <c r="Y88" s="398">
        <v>9715</v>
      </c>
      <c r="Z88" s="398">
        <v>19718</v>
      </c>
      <c r="AA88" s="398">
        <v>6028</v>
      </c>
      <c r="AB88" s="398">
        <v>6714</v>
      </c>
      <c r="AC88" s="398">
        <v>17598</v>
      </c>
      <c r="AD88" s="398">
        <f>SUM(X88:AC88)</f>
        <v>68249</v>
      </c>
    </row>
    <row r="89" spans="24:30">
      <c r="X89" s="398">
        <v>646</v>
      </c>
      <c r="Y89" s="398">
        <v>500</v>
      </c>
      <c r="Z89" s="398">
        <v>1104</v>
      </c>
      <c r="AA89" s="398">
        <v>322</v>
      </c>
      <c r="AB89" s="398">
        <v>423</v>
      </c>
      <c r="AC89" s="398">
        <v>836</v>
      </c>
      <c r="AD89" s="398">
        <f t="shared" ref="AD89:AD98" si="9">SUM(X89:AC89)</f>
        <v>3831</v>
      </c>
    </row>
    <row r="90" spans="24:30">
      <c r="X90" s="398">
        <v>0</v>
      </c>
      <c r="Y90" s="398">
        <v>0</v>
      </c>
      <c r="Z90" s="398">
        <v>0</v>
      </c>
      <c r="AA90" s="398">
        <v>0</v>
      </c>
      <c r="AB90" s="398">
        <v>0</v>
      </c>
      <c r="AC90" s="398">
        <v>0</v>
      </c>
      <c r="AD90" s="398">
        <f t="shared" si="9"/>
        <v>0</v>
      </c>
    </row>
    <row r="91" spans="24:30">
      <c r="X91" s="398">
        <v>989</v>
      </c>
      <c r="Y91" s="398">
        <v>787</v>
      </c>
      <c r="Z91" s="398">
        <v>3174</v>
      </c>
      <c r="AA91" s="398">
        <v>493</v>
      </c>
      <c r="AB91" s="398">
        <v>461</v>
      </c>
      <c r="AC91" s="398">
        <v>2033</v>
      </c>
      <c r="AD91" s="398">
        <f t="shared" si="9"/>
        <v>7937</v>
      </c>
    </row>
    <row r="92" spans="24:30">
      <c r="X92" s="398">
        <v>1277</v>
      </c>
      <c r="Y92" s="398">
        <v>958</v>
      </c>
      <c r="Z92" s="398">
        <v>1857</v>
      </c>
      <c r="AA92" s="398">
        <v>602</v>
      </c>
      <c r="AB92" s="398">
        <v>447</v>
      </c>
      <c r="AC92" s="398">
        <v>1442</v>
      </c>
      <c r="AD92" s="398">
        <f t="shared" si="9"/>
        <v>6583</v>
      </c>
    </row>
    <row r="93" spans="24:30">
      <c r="X93" s="398">
        <v>331</v>
      </c>
      <c r="Y93" s="398">
        <v>329</v>
      </c>
      <c r="Z93" s="398">
        <v>716</v>
      </c>
      <c r="AA93" s="398">
        <v>157</v>
      </c>
      <c r="AB93" s="398">
        <v>185</v>
      </c>
      <c r="AC93" s="398">
        <v>576</v>
      </c>
      <c r="AD93" s="398">
        <f t="shared" si="9"/>
        <v>2294</v>
      </c>
    </row>
    <row r="94" spans="24:30">
      <c r="X94" s="398">
        <v>643</v>
      </c>
      <c r="Y94" s="398">
        <v>729</v>
      </c>
      <c r="Z94" s="398">
        <v>899</v>
      </c>
      <c r="AA94" s="398">
        <v>385</v>
      </c>
      <c r="AB94" s="398">
        <v>331</v>
      </c>
      <c r="AC94" s="398">
        <v>561</v>
      </c>
      <c r="AD94" s="398">
        <f t="shared" si="9"/>
        <v>3548</v>
      </c>
    </row>
    <row r="95" spans="24:30">
      <c r="X95" s="398">
        <v>1466</v>
      </c>
      <c r="Y95" s="398">
        <v>1133</v>
      </c>
      <c r="Z95" s="398">
        <v>3007</v>
      </c>
      <c r="AA95" s="398">
        <v>678</v>
      </c>
      <c r="AB95" s="398">
        <v>868</v>
      </c>
      <c r="AC95" s="398">
        <v>1738</v>
      </c>
      <c r="AD95" s="398">
        <f t="shared" si="9"/>
        <v>8890</v>
      </c>
    </row>
    <row r="96" spans="24:30">
      <c r="X96" s="398">
        <v>5180</v>
      </c>
      <c r="Y96" s="398">
        <v>3721</v>
      </c>
      <c r="Z96" s="398">
        <v>7095</v>
      </c>
      <c r="AA96" s="398">
        <v>1808</v>
      </c>
      <c r="AB96" s="398">
        <v>2185</v>
      </c>
      <c r="AC96" s="398">
        <v>4566</v>
      </c>
      <c r="AD96" s="398">
        <f t="shared" si="9"/>
        <v>24555</v>
      </c>
    </row>
    <row r="97" spans="24:30">
      <c r="X97" s="398">
        <v>117</v>
      </c>
      <c r="Y97" s="398">
        <v>111</v>
      </c>
      <c r="Z97" s="398">
        <v>212</v>
      </c>
      <c r="AA97" s="398">
        <v>91</v>
      </c>
      <c r="AB97" s="398">
        <v>101</v>
      </c>
      <c r="AC97" s="398">
        <v>126</v>
      </c>
      <c r="AD97" s="398">
        <f t="shared" si="9"/>
        <v>758</v>
      </c>
    </row>
    <row r="98" spans="24:30">
      <c r="X98" s="398">
        <f t="shared" ref="X98:AC98" si="10">SUM(X88:X97)</f>
        <v>19125</v>
      </c>
      <c r="Y98" s="398">
        <f t="shared" si="10"/>
        <v>17983</v>
      </c>
      <c r="Z98" s="398">
        <f t="shared" si="10"/>
        <v>37782</v>
      </c>
      <c r="AA98" s="398">
        <f t="shared" si="10"/>
        <v>10564</v>
      </c>
      <c r="AB98" s="398">
        <f t="shared" si="10"/>
        <v>11715</v>
      </c>
      <c r="AC98" s="398">
        <f t="shared" si="10"/>
        <v>29476</v>
      </c>
      <c r="AD98" s="398">
        <f t="shared" si="9"/>
        <v>126645</v>
      </c>
    </row>
  </sheetData>
  <mergeCells count="7">
    <mergeCell ref="T22:V22"/>
    <mergeCell ref="B22:D22"/>
    <mergeCell ref="E22:G22"/>
    <mergeCell ref="H22:J22"/>
    <mergeCell ref="K22:M22"/>
    <mergeCell ref="N22:P22"/>
    <mergeCell ref="Q22:S22"/>
  </mergeCells>
  <phoneticPr fontId="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8DE0A-2862-4607-8599-F1AA138B7479}">
  <sheetPr>
    <tabColor rgb="FF9966FF"/>
  </sheetPr>
  <dimension ref="A1:O48"/>
  <sheetViews>
    <sheetView view="pageBreakPreview" zoomScale="120" zoomScaleNormal="100" zoomScaleSheetLayoutView="120" workbookViewId="0"/>
  </sheetViews>
  <sheetFormatPr defaultRowHeight="13.5"/>
  <cols>
    <col min="1" max="8" width="10.875" style="398" customWidth="1"/>
    <col min="9" max="16384" width="9" style="398"/>
  </cols>
  <sheetData>
    <row r="1" spans="1:14" ht="14.25">
      <c r="A1" s="2088" t="s">
        <v>976</v>
      </c>
    </row>
    <row r="10" spans="1:14">
      <c r="L10" s="398" t="s">
        <v>924</v>
      </c>
      <c r="M10" s="398" t="s">
        <v>925</v>
      </c>
      <c r="N10" s="398" t="s">
        <v>926</v>
      </c>
    </row>
    <row r="11" spans="1:14">
      <c r="K11" s="398" t="s">
        <v>67</v>
      </c>
      <c r="L11" s="168">
        <v>30</v>
      </c>
      <c r="M11" s="168">
        <v>4</v>
      </c>
      <c r="N11" s="168">
        <v>16</v>
      </c>
    </row>
    <row r="12" spans="1:14">
      <c r="K12" s="398" t="s">
        <v>68</v>
      </c>
      <c r="L12" s="168">
        <v>46</v>
      </c>
      <c r="M12" s="168">
        <v>2</v>
      </c>
      <c r="N12" s="168">
        <v>12</v>
      </c>
    </row>
    <row r="13" spans="1:14">
      <c r="K13" s="398" t="s">
        <v>69</v>
      </c>
      <c r="L13" s="168">
        <v>135</v>
      </c>
      <c r="M13" s="168">
        <v>18</v>
      </c>
      <c r="N13" s="168">
        <v>60</v>
      </c>
    </row>
    <row r="14" spans="1:14">
      <c r="K14" s="398" t="s">
        <v>70</v>
      </c>
      <c r="L14" s="168">
        <v>32</v>
      </c>
      <c r="M14" s="168">
        <v>4</v>
      </c>
      <c r="N14" s="168">
        <v>9</v>
      </c>
    </row>
    <row r="15" spans="1:14">
      <c r="K15" s="398" t="s">
        <v>71</v>
      </c>
      <c r="L15" s="168">
        <v>41</v>
      </c>
      <c r="M15" s="168">
        <v>2</v>
      </c>
      <c r="N15" s="168">
        <v>15</v>
      </c>
    </row>
    <row r="16" spans="1:14">
      <c r="K16" s="398" t="s">
        <v>72</v>
      </c>
      <c r="L16" s="168">
        <v>85</v>
      </c>
      <c r="M16" s="168">
        <v>6</v>
      </c>
      <c r="N16" s="168">
        <v>29</v>
      </c>
    </row>
    <row r="17" spans="1:15">
      <c r="K17" s="398" t="s">
        <v>506</v>
      </c>
      <c r="L17" s="168">
        <f>SUM(L11:L16)</f>
        <v>369</v>
      </c>
      <c r="M17" s="168">
        <f>SUM(M11:M16)</f>
        <v>36</v>
      </c>
      <c r="N17" s="168">
        <f>SUM(N11:N16)</f>
        <v>141</v>
      </c>
      <c r="O17" s="398">
        <f>SUM(M17:N17)</f>
        <v>177</v>
      </c>
    </row>
    <row r="29" spans="1:15" ht="14.25">
      <c r="A29" s="2088" t="s">
        <v>500</v>
      </c>
    </row>
    <row r="30" spans="1:15" ht="14.25" thickBot="1">
      <c r="A30" s="3"/>
      <c r="B30" s="3"/>
      <c r="C30" s="3"/>
      <c r="D30" s="3"/>
      <c r="E30" s="3"/>
      <c r="F30" s="3"/>
      <c r="G30" s="2229" t="s">
        <v>977</v>
      </c>
      <c r="H30" s="2229"/>
    </row>
    <row r="31" spans="1:15" ht="21" customHeight="1">
      <c r="A31" s="2230" t="s">
        <v>349</v>
      </c>
      <c r="B31" s="2231" t="s">
        <v>501</v>
      </c>
      <c r="C31" s="2232" t="s">
        <v>502</v>
      </c>
      <c r="D31" s="2233"/>
      <c r="E31" s="2234"/>
      <c r="F31" s="2235" t="s">
        <v>503</v>
      </c>
      <c r="G31" s="2236"/>
      <c r="H31" s="2237" t="s">
        <v>25</v>
      </c>
    </row>
    <row r="32" spans="1:15" ht="21" customHeight="1">
      <c r="A32" s="2238"/>
      <c r="B32" s="2239"/>
      <c r="C32" s="1006" t="s">
        <v>540</v>
      </c>
      <c r="D32" s="2240" t="s">
        <v>541</v>
      </c>
      <c r="E32" s="2241" t="s">
        <v>542</v>
      </c>
      <c r="F32" s="2242" t="s">
        <v>543</v>
      </c>
      <c r="G32" s="1009" t="s">
        <v>283</v>
      </c>
      <c r="H32" s="2243"/>
    </row>
    <row r="33" spans="1:9" ht="21" customHeight="1">
      <c r="A33" s="2244" t="s">
        <v>67</v>
      </c>
      <c r="B33" s="2245" t="s">
        <v>504</v>
      </c>
      <c r="C33" s="2246">
        <v>381</v>
      </c>
      <c r="D33" s="2247">
        <v>282</v>
      </c>
      <c r="E33" s="2247">
        <v>1812</v>
      </c>
      <c r="F33" s="2248" t="s">
        <v>927</v>
      </c>
      <c r="G33" s="2249" t="s">
        <v>927</v>
      </c>
      <c r="H33" s="2250">
        <f>SUM(C33:E33)</f>
        <v>2475</v>
      </c>
    </row>
    <row r="34" spans="1:9" ht="21" customHeight="1">
      <c r="A34" s="2238"/>
      <c r="B34" s="2251" t="s">
        <v>505</v>
      </c>
      <c r="C34" s="2252">
        <v>138</v>
      </c>
      <c r="D34" s="2253">
        <v>128</v>
      </c>
      <c r="E34" s="2253">
        <v>1192</v>
      </c>
      <c r="F34" s="2253">
        <v>207</v>
      </c>
      <c r="G34" s="2254">
        <v>880</v>
      </c>
      <c r="H34" s="2255">
        <f>SUM(C34:G34)</f>
        <v>2545</v>
      </c>
    </row>
    <row r="35" spans="1:9" ht="21" customHeight="1">
      <c r="A35" s="2244" t="s">
        <v>68</v>
      </c>
      <c r="B35" s="2245" t="s">
        <v>504</v>
      </c>
      <c r="C35" s="2246">
        <v>346</v>
      </c>
      <c r="D35" s="2247">
        <v>332</v>
      </c>
      <c r="E35" s="2247">
        <v>2250</v>
      </c>
      <c r="F35" s="2248" t="s">
        <v>927</v>
      </c>
      <c r="G35" s="2249" t="s">
        <v>927</v>
      </c>
      <c r="H35" s="2250">
        <f>SUM(C35:E35)</f>
        <v>2928</v>
      </c>
      <c r="I35" s="398">
        <v>3</v>
      </c>
    </row>
    <row r="36" spans="1:9" ht="21" customHeight="1">
      <c r="A36" s="2238"/>
      <c r="B36" s="2251" t="s">
        <v>505</v>
      </c>
      <c r="C36" s="2252">
        <v>223</v>
      </c>
      <c r="D36" s="2253">
        <v>186</v>
      </c>
      <c r="E36" s="2253">
        <v>1307</v>
      </c>
      <c r="F36" s="2253">
        <v>260</v>
      </c>
      <c r="G36" s="2254">
        <v>700</v>
      </c>
      <c r="H36" s="2255">
        <f>SUM(C36:G36)</f>
        <v>2676</v>
      </c>
    </row>
    <row r="37" spans="1:9" ht="21" customHeight="1">
      <c r="A37" s="2244" t="s">
        <v>69</v>
      </c>
      <c r="B37" s="2245" t="s">
        <v>504</v>
      </c>
      <c r="C37" s="2246">
        <v>596</v>
      </c>
      <c r="D37" s="2247">
        <v>297</v>
      </c>
      <c r="E37" s="2247">
        <v>3428</v>
      </c>
      <c r="F37" s="2248" t="s">
        <v>927</v>
      </c>
      <c r="G37" s="2249" t="s">
        <v>927</v>
      </c>
      <c r="H37" s="2250">
        <f>SUM(C37:E37)</f>
        <v>4321</v>
      </c>
      <c r="I37" s="398">
        <v>2</v>
      </c>
    </row>
    <row r="38" spans="1:9" ht="21" customHeight="1">
      <c r="A38" s="2238"/>
      <c r="B38" s="2251" t="s">
        <v>505</v>
      </c>
      <c r="C38" s="2252">
        <v>223</v>
      </c>
      <c r="D38" s="2253">
        <v>231</v>
      </c>
      <c r="E38" s="2253">
        <v>2379</v>
      </c>
      <c r="F38" s="2253">
        <v>480</v>
      </c>
      <c r="G38" s="2254">
        <v>1169</v>
      </c>
      <c r="H38" s="2255">
        <f>SUM(C38:G38)</f>
        <v>4482</v>
      </c>
    </row>
    <row r="39" spans="1:9" ht="21" customHeight="1">
      <c r="A39" s="2244" t="s">
        <v>70</v>
      </c>
      <c r="B39" s="2245" t="s">
        <v>504</v>
      </c>
      <c r="C39" s="2246">
        <v>138</v>
      </c>
      <c r="D39" s="2247">
        <v>127</v>
      </c>
      <c r="E39" s="2247">
        <v>1308</v>
      </c>
      <c r="F39" s="2248" t="s">
        <v>927</v>
      </c>
      <c r="G39" s="2249" t="s">
        <v>927</v>
      </c>
      <c r="H39" s="2250">
        <f>SUM(C39:E39)</f>
        <v>1573</v>
      </c>
    </row>
    <row r="40" spans="1:9" ht="21" customHeight="1">
      <c r="A40" s="2238"/>
      <c r="B40" s="2251" t="s">
        <v>505</v>
      </c>
      <c r="C40" s="2252">
        <v>62</v>
      </c>
      <c r="D40" s="2253">
        <v>103</v>
      </c>
      <c r="E40" s="2253">
        <v>883</v>
      </c>
      <c r="F40" s="2253">
        <v>171</v>
      </c>
      <c r="G40" s="2254">
        <v>769</v>
      </c>
      <c r="H40" s="2255">
        <f>SUM(C40:G40)</f>
        <v>1988</v>
      </c>
    </row>
    <row r="41" spans="1:9" ht="21" customHeight="1">
      <c r="A41" s="2244" t="s">
        <v>71</v>
      </c>
      <c r="B41" s="2245" t="s">
        <v>504</v>
      </c>
      <c r="C41" s="2246">
        <v>187</v>
      </c>
      <c r="D41" s="2247">
        <v>179</v>
      </c>
      <c r="E41" s="2247">
        <v>1346</v>
      </c>
      <c r="F41" s="2248" t="s">
        <v>927</v>
      </c>
      <c r="G41" s="2249" t="s">
        <v>927</v>
      </c>
      <c r="H41" s="2250">
        <f>SUM(C41:E41)</f>
        <v>1712</v>
      </c>
      <c r="I41" s="398">
        <v>2</v>
      </c>
    </row>
    <row r="42" spans="1:9" ht="21" customHeight="1">
      <c r="A42" s="2238"/>
      <c r="B42" s="2251" t="s">
        <v>505</v>
      </c>
      <c r="C42" s="2252">
        <v>63</v>
      </c>
      <c r="D42" s="2253">
        <v>95</v>
      </c>
      <c r="E42" s="2253">
        <v>744</v>
      </c>
      <c r="F42" s="2253">
        <v>175</v>
      </c>
      <c r="G42" s="2254">
        <v>491</v>
      </c>
      <c r="H42" s="2255">
        <f>SUM(C42:G42)</f>
        <v>1568</v>
      </c>
    </row>
    <row r="43" spans="1:9" ht="21" customHeight="1">
      <c r="A43" s="2244" t="s">
        <v>72</v>
      </c>
      <c r="B43" s="2245" t="s">
        <v>504</v>
      </c>
      <c r="C43" s="2246">
        <v>574</v>
      </c>
      <c r="D43" s="2247">
        <v>263</v>
      </c>
      <c r="E43" s="2247">
        <v>2896</v>
      </c>
      <c r="F43" s="2248" t="s">
        <v>927</v>
      </c>
      <c r="G43" s="2249" t="s">
        <v>927</v>
      </c>
      <c r="H43" s="2250">
        <f>SUM(C43:E43)</f>
        <v>3733</v>
      </c>
    </row>
    <row r="44" spans="1:9" ht="21" customHeight="1">
      <c r="A44" s="2238"/>
      <c r="B44" s="2251" t="s">
        <v>505</v>
      </c>
      <c r="C44" s="2252">
        <v>167</v>
      </c>
      <c r="D44" s="2253">
        <v>164</v>
      </c>
      <c r="E44" s="2253">
        <v>1824</v>
      </c>
      <c r="F44" s="2253">
        <v>278</v>
      </c>
      <c r="G44" s="2254">
        <v>1287</v>
      </c>
      <c r="H44" s="2255">
        <f>SUM(C44:G44)</f>
        <v>3720</v>
      </c>
    </row>
    <row r="45" spans="1:9" ht="21" customHeight="1">
      <c r="A45" s="2244" t="s">
        <v>506</v>
      </c>
      <c r="B45" s="2245" t="s">
        <v>504</v>
      </c>
      <c r="C45" s="2246">
        <f t="shared" ref="C45:E46" si="0">SUM(C43,C41,C39,C37,C35,C33)</f>
        <v>2222</v>
      </c>
      <c r="D45" s="2247">
        <f t="shared" si="0"/>
        <v>1480</v>
      </c>
      <c r="E45" s="2247">
        <f t="shared" si="0"/>
        <v>13040</v>
      </c>
      <c r="F45" s="2248" t="s">
        <v>927</v>
      </c>
      <c r="G45" s="2249" t="s">
        <v>927</v>
      </c>
      <c r="H45" s="2250">
        <f>SUM(H43,H41,H39,H37,H35,H33)</f>
        <v>16742</v>
      </c>
    </row>
    <row r="46" spans="1:9" ht="21" customHeight="1" thickBot="1">
      <c r="A46" s="2256"/>
      <c r="B46" s="2257" t="s">
        <v>505</v>
      </c>
      <c r="C46" s="2258">
        <f>SUM(C44,C42,C40,C38,C36,C34)</f>
        <v>876</v>
      </c>
      <c r="D46" s="2259">
        <f t="shared" si="0"/>
        <v>907</v>
      </c>
      <c r="E46" s="2259">
        <f t="shared" si="0"/>
        <v>8329</v>
      </c>
      <c r="F46" s="2259">
        <f>SUM(F44,F42,F40,F38,F36,F34)</f>
        <v>1571</v>
      </c>
      <c r="G46" s="2260">
        <f>SUM(G44,G42,G40,G38,G36,G34)</f>
        <v>5296</v>
      </c>
      <c r="H46" s="2261">
        <f>SUM(H44,H42,H40,H38,H36,H34)</f>
        <v>16979</v>
      </c>
    </row>
    <row r="47" spans="1:9">
      <c r="E47" s="292"/>
    </row>
    <row r="48" spans="1:9">
      <c r="E48" s="292">
        <f>C46+D46+E46</f>
        <v>10112</v>
      </c>
      <c r="G48" s="292">
        <f>F46+G46</f>
        <v>6867</v>
      </c>
    </row>
  </sheetData>
  <mergeCells count="13">
    <mergeCell ref="A45:A46"/>
    <mergeCell ref="A33:A34"/>
    <mergeCell ref="A35:A36"/>
    <mergeCell ref="A37:A38"/>
    <mergeCell ref="A39:A40"/>
    <mergeCell ref="A41:A42"/>
    <mergeCell ref="A43:A44"/>
    <mergeCell ref="G30:H30"/>
    <mergeCell ref="A31:A32"/>
    <mergeCell ref="B31:B32"/>
    <mergeCell ref="C31:E31"/>
    <mergeCell ref="F31:G31"/>
    <mergeCell ref="H31:H32"/>
  </mergeCells>
  <phoneticPr fontId="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1F9B-C38E-4D14-9A1C-021760028FA7}">
  <sheetPr>
    <tabColor rgb="FF00FFFF"/>
  </sheetPr>
  <dimension ref="A1:AM90"/>
  <sheetViews>
    <sheetView view="pageBreakPreview" zoomScale="110" zoomScaleNormal="100" zoomScaleSheetLayoutView="110" workbookViewId="0">
      <pane xSplit="2" ySplit="5" topLeftCell="C55" activePane="bottomRight" state="frozen"/>
      <selection pane="topRight"/>
      <selection pane="bottomLeft"/>
      <selection pane="bottomRight"/>
    </sheetView>
  </sheetViews>
  <sheetFormatPr defaultRowHeight="11.25"/>
  <cols>
    <col min="1" max="1" width="5" style="403" customWidth="1"/>
    <col min="2" max="2" width="8.125" style="403" customWidth="1"/>
    <col min="3" max="4" width="6.25" style="403" customWidth="1"/>
    <col min="5" max="5" width="16.25" style="403" customWidth="1"/>
    <col min="6" max="7" width="6.25" style="403" customWidth="1"/>
    <col min="8" max="8" width="16.25" style="403" customWidth="1"/>
    <col min="9" max="10" width="4.625" style="403" hidden="1" customWidth="1"/>
    <col min="11" max="11" width="12.625" style="403" hidden="1" customWidth="1"/>
    <col min="12" max="12" width="3.625" style="403" hidden="1" customWidth="1"/>
    <col min="13" max="13" width="3.75" style="403" hidden="1" customWidth="1"/>
    <col min="14" max="14" width="6.5" style="403" hidden="1" customWidth="1"/>
    <col min="15" max="15" width="3.625" style="403" hidden="1" customWidth="1"/>
    <col min="16" max="29" width="10.25" style="403" hidden="1" customWidth="1"/>
    <col min="30" max="30" width="16.25" style="403" customWidth="1"/>
    <col min="31" max="32" width="9" style="403"/>
    <col min="33" max="39" width="10.75" style="403" hidden="1" customWidth="1"/>
    <col min="40" max="256" width="9" style="403"/>
    <col min="257" max="257" width="5" style="403" customWidth="1"/>
    <col min="258" max="258" width="8.125" style="403" customWidth="1"/>
    <col min="259" max="260" width="6.25" style="403" customWidth="1"/>
    <col min="261" max="261" width="16.25" style="403" customWidth="1"/>
    <col min="262" max="263" width="6.25" style="403" customWidth="1"/>
    <col min="264" max="264" width="16.25" style="403" customWidth="1"/>
    <col min="265" max="285" width="0" style="403" hidden="1" customWidth="1"/>
    <col min="286" max="286" width="16.25" style="403" customWidth="1"/>
    <col min="287" max="288" width="9" style="403"/>
    <col min="289" max="295" width="0" style="403" hidden="1" customWidth="1"/>
    <col min="296" max="512" width="9" style="403"/>
    <col min="513" max="513" width="5" style="403" customWidth="1"/>
    <col min="514" max="514" width="8.125" style="403" customWidth="1"/>
    <col min="515" max="516" width="6.25" style="403" customWidth="1"/>
    <col min="517" max="517" width="16.25" style="403" customWidth="1"/>
    <col min="518" max="519" width="6.25" style="403" customWidth="1"/>
    <col min="520" max="520" width="16.25" style="403" customWidth="1"/>
    <col min="521" max="541" width="0" style="403" hidden="1" customWidth="1"/>
    <col min="542" max="542" width="16.25" style="403" customWidth="1"/>
    <col min="543" max="544" width="9" style="403"/>
    <col min="545" max="551" width="0" style="403" hidden="1" customWidth="1"/>
    <col min="552" max="768" width="9" style="403"/>
    <col min="769" max="769" width="5" style="403" customWidth="1"/>
    <col min="770" max="770" width="8.125" style="403" customWidth="1"/>
    <col min="771" max="772" width="6.25" style="403" customWidth="1"/>
    <col min="773" max="773" width="16.25" style="403" customWidth="1"/>
    <col min="774" max="775" width="6.25" style="403" customWidth="1"/>
    <col min="776" max="776" width="16.25" style="403" customWidth="1"/>
    <col min="777" max="797" width="0" style="403" hidden="1" customWidth="1"/>
    <col min="798" max="798" width="16.25" style="403" customWidth="1"/>
    <col min="799" max="800" width="9" style="403"/>
    <col min="801" max="807" width="0" style="403" hidden="1" customWidth="1"/>
    <col min="808" max="1024" width="9" style="403"/>
    <col min="1025" max="1025" width="5" style="403" customWidth="1"/>
    <col min="1026" max="1026" width="8.125" style="403" customWidth="1"/>
    <col min="1027" max="1028" width="6.25" style="403" customWidth="1"/>
    <col min="1029" max="1029" width="16.25" style="403" customWidth="1"/>
    <col min="1030" max="1031" width="6.25" style="403" customWidth="1"/>
    <col min="1032" max="1032" width="16.25" style="403" customWidth="1"/>
    <col min="1033" max="1053" width="0" style="403" hidden="1" customWidth="1"/>
    <col min="1054" max="1054" width="16.25" style="403" customWidth="1"/>
    <col min="1055" max="1056" width="9" style="403"/>
    <col min="1057" max="1063" width="0" style="403" hidden="1" customWidth="1"/>
    <col min="1064" max="1280" width="9" style="403"/>
    <col min="1281" max="1281" width="5" style="403" customWidth="1"/>
    <col min="1282" max="1282" width="8.125" style="403" customWidth="1"/>
    <col min="1283" max="1284" width="6.25" style="403" customWidth="1"/>
    <col min="1285" max="1285" width="16.25" style="403" customWidth="1"/>
    <col min="1286" max="1287" width="6.25" style="403" customWidth="1"/>
    <col min="1288" max="1288" width="16.25" style="403" customWidth="1"/>
    <col min="1289" max="1309" width="0" style="403" hidden="1" customWidth="1"/>
    <col min="1310" max="1310" width="16.25" style="403" customWidth="1"/>
    <col min="1311" max="1312" width="9" style="403"/>
    <col min="1313" max="1319" width="0" style="403" hidden="1" customWidth="1"/>
    <col min="1320" max="1536" width="9" style="403"/>
    <col min="1537" max="1537" width="5" style="403" customWidth="1"/>
    <col min="1538" max="1538" width="8.125" style="403" customWidth="1"/>
    <col min="1539" max="1540" width="6.25" style="403" customWidth="1"/>
    <col min="1541" max="1541" width="16.25" style="403" customWidth="1"/>
    <col min="1542" max="1543" width="6.25" style="403" customWidth="1"/>
    <col min="1544" max="1544" width="16.25" style="403" customWidth="1"/>
    <col min="1545" max="1565" width="0" style="403" hidden="1" customWidth="1"/>
    <col min="1566" max="1566" width="16.25" style="403" customWidth="1"/>
    <col min="1567" max="1568" width="9" style="403"/>
    <col min="1569" max="1575" width="0" style="403" hidden="1" customWidth="1"/>
    <col min="1576" max="1792" width="9" style="403"/>
    <col min="1793" max="1793" width="5" style="403" customWidth="1"/>
    <col min="1794" max="1794" width="8.125" style="403" customWidth="1"/>
    <col min="1795" max="1796" width="6.25" style="403" customWidth="1"/>
    <col min="1797" max="1797" width="16.25" style="403" customWidth="1"/>
    <col min="1798" max="1799" width="6.25" style="403" customWidth="1"/>
    <col min="1800" max="1800" width="16.25" style="403" customWidth="1"/>
    <col min="1801" max="1821" width="0" style="403" hidden="1" customWidth="1"/>
    <col min="1822" max="1822" width="16.25" style="403" customWidth="1"/>
    <col min="1823" max="1824" width="9" style="403"/>
    <col min="1825" max="1831" width="0" style="403" hidden="1" customWidth="1"/>
    <col min="1832" max="2048" width="9" style="403"/>
    <col min="2049" max="2049" width="5" style="403" customWidth="1"/>
    <col min="2050" max="2050" width="8.125" style="403" customWidth="1"/>
    <col min="2051" max="2052" width="6.25" style="403" customWidth="1"/>
    <col min="2053" max="2053" width="16.25" style="403" customWidth="1"/>
    <col min="2054" max="2055" width="6.25" style="403" customWidth="1"/>
    <col min="2056" max="2056" width="16.25" style="403" customWidth="1"/>
    <col min="2057" max="2077" width="0" style="403" hidden="1" customWidth="1"/>
    <col min="2078" max="2078" width="16.25" style="403" customWidth="1"/>
    <col min="2079" max="2080" width="9" style="403"/>
    <col min="2081" max="2087" width="0" style="403" hidden="1" customWidth="1"/>
    <col min="2088" max="2304" width="9" style="403"/>
    <col min="2305" max="2305" width="5" style="403" customWidth="1"/>
    <col min="2306" max="2306" width="8.125" style="403" customWidth="1"/>
    <col min="2307" max="2308" width="6.25" style="403" customWidth="1"/>
    <col min="2309" max="2309" width="16.25" style="403" customWidth="1"/>
    <col min="2310" max="2311" width="6.25" style="403" customWidth="1"/>
    <col min="2312" max="2312" width="16.25" style="403" customWidth="1"/>
    <col min="2313" max="2333" width="0" style="403" hidden="1" customWidth="1"/>
    <col min="2334" max="2334" width="16.25" style="403" customWidth="1"/>
    <col min="2335" max="2336" width="9" style="403"/>
    <col min="2337" max="2343" width="0" style="403" hidden="1" customWidth="1"/>
    <col min="2344" max="2560" width="9" style="403"/>
    <col min="2561" max="2561" width="5" style="403" customWidth="1"/>
    <col min="2562" max="2562" width="8.125" style="403" customWidth="1"/>
    <col min="2563" max="2564" width="6.25" style="403" customWidth="1"/>
    <col min="2565" max="2565" width="16.25" style="403" customWidth="1"/>
    <col min="2566" max="2567" width="6.25" style="403" customWidth="1"/>
    <col min="2568" max="2568" width="16.25" style="403" customWidth="1"/>
    <col min="2569" max="2589" width="0" style="403" hidden="1" customWidth="1"/>
    <col min="2590" max="2590" width="16.25" style="403" customWidth="1"/>
    <col min="2591" max="2592" width="9" style="403"/>
    <col min="2593" max="2599" width="0" style="403" hidden="1" customWidth="1"/>
    <col min="2600" max="2816" width="9" style="403"/>
    <col min="2817" max="2817" width="5" style="403" customWidth="1"/>
    <col min="2818" max="2818" width="8.125" style="403" customWidth="1"/>
    <col min="2819" max="2820" width="6.25" style="403" customWidth="1"/>
    <col min="2821" max="2821" width="16.25" style="403" customWidth="1"/>
    <col min="2822" max="2823" width="6.25" style="403" customWidth="1"/>
    <col min="2824" max="2824" width="16.25" style="403" customWidth="1"/>
    <col min="2825" max="2845" width="0" style="403" hidden="1" customWidth="1"/>
    <col min="2846" max="2846" width="16.25" style="403" customWidth="1"/>
    <col min="2847" max="2848" width="9" style="403"/>
    <col min="2849" max="2855" width="0" style="403" hidden="1" customWidth="1"/>
    <col min="2856" max="3072" width="9" style="403"/>
    <col min="3073" max="3073" width="5" style="403" customWidth="1"/>
    <col min="3074" max="3074" width="8.125" style="403" customWidth="1"/>
    <col min="3075" max="3076" width="6.25" style="403" customWidth="1"/>
    <col min="3077" max="3077" width="16.25" style="403" customWidth="1"/>
    <col min="3078" max="3079" width="6.25" style="403" customWidth="1"/>
    <col min="3080" max="3080" width="16.25" style="403" customWidth="1"/>
    <col min="3081" max="3101" width="0" style="403" hidden="1" customWidth="1"/>
    <col min="3102" max="3102" width="16.25" style="403" customWidth="1"/>
    <col min="3103" max="3104" width="9" style="403"/>
    <col min="3105" max="3111" width="0" style="403" hidden="1" customWidth="1"/>
    <col min="3112" max="3328" width="9" style="403"/>
    <col min="3329" max="3329" width="5" style="403" customWidth="1"/>
    <col min="3330" max="3330" width="8.125" style="403" customWidth="1"/>
    <col min="3331" max="3332" width="6.25" style="403" customWidth="1"/>
    <col min="3333" max="3333" width="16.25" style="403" customWidth="1"/>
    <col min="3334" max="3335" width="6.25" style="403" customWidth="1"/>
    <col min="3336" max="3336" width="16.25" style="403" customWidth="1"/>
    <col min="3337" max="3357" width="0" style="403" hidden="1" customWidth="1"/>
    <col min="3358" max="3358" width="16.25" style="403" customWidth="1"/>
    <col min="3359" max="3360" width="9" style="403"/>
    <col min="3361" max="3367" width="0" style="403" hidden="1" customWidth="1"/>
    <col min="3368" max="3584" width="9" style="403"/>
    <col min="3585" max="3585" width="5" style="403" customWidth="1"/>
    <col min="3586" max="3586" width="8.125" style="403" customWidth="1"/>
    <col min="3587" max="3588" width="6.25" style="403" customWidth="1"/>
    <col min="3589" max="3589" width="16.25" style="403" customWidth="1"/>
    <col min="3590" max="3591" width="6.25" style="403" customWidth="1"/>
    <col min="3592" max="3592" width="16.25" style="403" customWidth="1"/>
    <col min="3593" max="3613" width="0" style="403" hidden="1" customWidth="1"/>
    <col min="3614" max="3614" width="16.25" style="403" customWidth="1"/>
    <col min="3615" max="3616" width="9" style="403"/>
    <col min="3617" max="3623" width="0" style="403" hidden="1" customWidth="1"/>
    <col min="3624" max="3840" width="9" style="403"/>
    <col min="3841" max="3841" width="5" style="403" customWidth="1"/>
    <col min="3842" max="3842" width="8.125" style="403" customWidth="1"/>
    <col min="3843" max="3844" width="6.25" style="403" customWidth="1"/>
    <col min="3845" max="3845" width="16.25" style="403" customWidth="1"/>
    <col min="3846" max="3847" width="6.25" style="403" customWidth="1"/>
    <col min="3848" max="3848" width="16.25" style="403" customWidth="1"/>
    <col min="3849" max="3869" width="0" style="403" hidden="1" customWidth="1"/>
    <col min="3870" max="3870" width="16.25" style="403" customWidth="1"/>
    <col min="3871" max="3872" width="9" style="403"/>
    <col min="3873" max="3879" width="0" style="403" hidden="1" customWidth="1"/>
    <col min="3880" max="4096" width="9" style="403"/>
    <col min="4097" max="4097" width="5" style="403" customWidth="1"/>
    <col min="4098" max="4098" width="8.125" style="403" customWidth="1"/>
    <col min="4099" max="4100" width="6.25" style="403" customWidth="1"/>
    <col min="4101" max="4101" width="16.25" style="403" customWidth="1"/>
    <col min="4102" max="4103" width="6.25" style="403" customWidth="1"/>
    <col min="4104" max="4104" width="16.25" style="403" customWidth="1"/>
    <col min="4105" max="4125" width="0" style="403" hidden="1" customWidth="1"/>
    <col min="4126" max="4126" width="16.25" style="403" customWidth="1"/>
    <col min="4127" max="4128" width="9" style="403"/>
    <col min="4129" max="4135" width="0" style="403" hidden="1" customWidth="1"/>
    <col min="4136" max="4352" width="9" style="403"/>
    <col min="4353" max="4353" width="5" style="403" customWidth="1"/>
    <col min="4354" max="4354" width="8.125" style="403" customWidth="1"/>
    <col min="4355" max="4356" width="6.25" style="403" customWidth="1"/>
    <col min="4357" max="4357" width="16.25" style="403" customWidth="1"/>
    <col min="4358" max="4359" width="6.25" style="403" customWidth="1"/>
    <col min="4360" max="4360" width="16.25" style="403" customWidth="1"/>
    <col min="4361" max="4381" width="0" style="403" hidden="1" customWidth="1"/>
    <col min="4382" max="4382" width="16.25" style="403" customWidth="1"/>
    <col min="4383" max="4384" width="9" style="403"/>
    <col min="4385" max="4391" width="0" style="403" hidden="1" customWidth="1"/>
    <col min="4392" max="4608" width="9" style="403"/>
    <col min="4609" max="4609" width="5" style="403" customWidth="1"/>
    <col min="4610" max="4610" width="8.125" style="403" customWidth="1"/>
    <col min="4611" max="4612" width="6.25" style="403" customWidth="1"/>
    <col min="4613" max="4613" width="16.25" style="403" customWidth="1"/>
    <col min="4614" max="4615" width="6.25" style="403" customWidth="1"/>
    <col min="4616" max="4616" width="16.25" style="403" customWidth="1"/>
    <col min="4617" max="4637" width="0" style="403" hidden="1" customWidth="1"/>
    <col min="4638" max="4638" width="16.25" style="403" customWidth="1"/>
    <col min="4639" max="4640" width="9" style="403"/>
    <col min="4641" max="4647" width="0" style="403" hidden="1" customWidth="1"/>
    <col min="4648" max="4864" width="9" style="403"/>
    <col min="4865" max="4865" width="5" style="403" customWidth="1"/>
    <col min="4866" max="4866" width="8.125" style="403" customWidth="1"/>
    <col min="4867" max="4868" width="6.25" style="403" customWidth="1"/>
    <col min="4869" max="4869" width="16.25" style="403" customWidth="1"/>
    <col min="4870" max="4871" width="6.25" style="403" customWidth="1"/>
    <col min="4872" max="4872" width="16.25" style="403" customWidth="1"/>
    <col min="4873" max="4893" width="0" style="403" hidden="1" customWidth="1"/>
    <col min="4894" max="4894" width="16.25" style="403" customWidth="1"/>
    <col min="4895" max="4896" width="9" style="403"/>
    <col min="4897" max="4903" width="0" style="403" hidden="1" customWidth="1"/>
    <col min="4904" max="5120" width="9" style="403"/>
    <col min="5121" max="5121" width="5" style="403" customWidth="1"/>
    <col min="5122" max="5122" width="8.125" style="403" customWidth="1"/>
    <col min="5123" max="5124" width="6.25" style="403" customWidth="1"/>
    <col min="5125" max="5125" width="16.25" style="403" customWidth="1"/>
    <col min="5126" max="5127" width="6.25" style="403" customWidth="1"/>
    <col min="5128" max="5128" width="16.25" style="403" customWidth="1"/>
    <col min="5129" max="5149" width="0" style="403" hidden="1" customWidth="1"/>
    <col min="5150" max="5150" width="16.25" style="403" customWidth="1"/>
    <col min="5151" max="5152" width="9" style="403"/>
    <col min="5153" max="5159" width="0" style="403" hidden="1" customWidth="1"/>
    <col min="5160" max="5376" width="9" style="403"/>
    <col min="5377" max="5377" width="5" style="403" customWidth="1"/>
    <col min="5378" max="5378" width="8.125" style="403" customWidth="1"/>
    <col min="5379" max="5380" width="6.25" style="403" customWidth="1"/>
    <col min="5381" max="5381" width="16.25" style="403" customWidth="1"/>
    <col min="5382" max="5383" width="6.25" style="403" customWidth="1"/>
    <col min="5384" max="5384" width="16.25" style="403" customWidth="1"/>
    <col min="5385" max="5405" width="0" style="403" hidden="1" customWidth="1"/>
    <col min="5406" max="5406" width="16.25" style="403" customWidth="1"/>
    <col min="5407" max="5408" width="9" style="403"/>
    <col min="5409" max="5415" width="0" style="403" hidden="1" customWidth="1"/>
    <col min="5416" max="5632" width="9" style="403"/>
    <col min="5633" max="5633" width="5" style="403" customWidth="1"/>
    <col min="5634" max="5634" width="8.125" style="403" customWidth="1"/>
    <col min="5635" max="5636" width="6.25" style="403" customWidth="1"/>
    <col min="5637" max="5637" width="16.25" style="403" customWidth="1"/>
    <col min="5638" max="5639" width="6.25" style="403" customWidth="1"/>
    <col min="5640" max="5640" width="16.25" style="403" customWidth="1"/>
    <col min="5641" max="5661" width="0" style="403" hidden="1" customWidth="1"/>
    <col min="5662" max="5662" width="16.25" style="403" customWidth="1"/>
    <col min="5663" max="5664" width="9" style="403"/>
    <col min="5665" max="5671" width="0" style="403" hidden="1" customWidth="1"/>
    <col min="5672" max="5888" width="9" style="403"/>
    <col min="5889" max="5889" width="5" style="403" customWidth="1"/>
    <col min="5890" max="5890" width="8.125" style="403" customWidth="1"/>
    <col min="5891" max="5892" width="6.25" style="403" customWidth="1"/>
    <col min="5893" max="5893" width="16.25" style="403" customWidth="1"/>
    <col min="5894" max="5895" width="6.25" style="403" customWidth="1"/>
    <col min="5896" max="5896" width="16.25" style="403" customWidth="1"/>
    <col min="5897" max="5917" width="0" style="403" hidden="1" customWidth="1"/>
    <col min="5918" max="5918" width="16.25" style="403" customWidth="1"/>
    <col min="5919" max="5920" width="9" style="403"/>
    <col min="5921" max="5927" width="0" style="403" hidden="1" customWidth="1"/>
    <col min="5928" max="6144" width="9" style="403"/>
    <col min="6145" max="6145" width="5" style="403" customWidth="1"/>
    <col min="6146" max="6146" width="8.125" style="403" customWidth="1"/>
    <col min="6147" max="6148" width="6.25" style="403" customWidth="1"/>
    <col min="6149" max="6149" width="16.25" style="403" customWidth="1"/>
    <col min="6150" max="6151" width="6.25" style="403" customWidth="1"/>
    <col min="6152" max="6152" width="16.25" style="403" customWidth="1"/>
    <col min="6153" max="6173" width="0" style="403" hidden="1" customWidth="1"/>
    <col min="6174" max="6174" width="16.25" style="403" customWidth="1"/>
    <col min="6175" max="6176" width="9" style="403"/>
    <col min="6177" max="6183" width="0" style="403" hidden="1" customWidth="1"/>
    <col min="6184" max="6400" width="9" style="403"/>
    <col min="6401" max="6401" width="5" style="403" customWidth="1"/>
    <col min="6402" max="6402" width="8.125" style="403" customWidth="1"/>
    <col min="6403" max="6404" width="6.25" style="403" customWidth="1"/>
    <col min="6405" max="6405" width="16.25" style="403" customWidth="1"/>
    <col min="6406" max="6407" width="6.25" style="403" customWidth="1"/>
    <col min="6408" max="6408" width="16.25" style="403" customWidth="1"/>
    <col min="6409" max="6429" width="0" style="403" hidden="1" customWidth="1"/>
    <col min="6430" max="6430" width="16.25" style="403" customWidth="1"/>
    <col min="6431" max="6432" width="9" style="403"/>
    <col min="6433" max="6439" width="0" style="403" hidden="1" customWidth="1"/>
    <col min="6440" max="6656" width="9" style="403"/>
    <col min="6657" max="6657" width="5" style="403" customWidth="1"/>
    <col min="6658" max="6658" width="8.125" style="403" customWidth="1"/>
    <col min="6659" max="6660" width="6.25" style="403" customWidth="1"/>
    <col min="6661" max="6661" width="16.25" style="403" customWidth="1"/>
    <col min="6662" max="6663" width="6.25" style="403" customWidth="1"/>
    <col min="6664" max="6664" width="16.25" style="403" customWidth="1"/>
    <col min="6665" max="6685" width="0" style="403" hidden="1" customWidth="1"/>
    <col min="6686" max="6686" width="16.25" style="403" customWidth="1"/>
    <col min="6687" max="6688" width="9" style="403"/>
    <col min="6689" max="6695" width="0" style="403" hidden="1" customWidth="1"/>
    <col min="6696" max="6912" width="9" style="403"/>
    <col min="6913" max="6913" width="5" style="403" customWidth="1"/>
    <col min="6914" max="6914" width="8.125" style="403" customWidth="1"/>
    <col min="6915" max="6916" width="6.25" style="403" customWidth="1"/>
    <col min="6917" max="6917" width="16.25" style="403" customWidth="1"/>
    <col min="6918" max="6919" width="6.25" style="403" customWidth="1"/>
    <col min="6920" max="6920" width="16.25" style="403" customWidth="1"/>
    <col min="6921" max="6941" width="0" style="403" hidden="1" customWidth="1"/>
    <col min="6942" max="6942" width="16.25" style="403" customWidth="1"/>
    <col min="6943" max="6944" width="9" style="403"/>
    <col min="6945" max="6951" width="0" style="403" hidden="1" customWidth="1"/>
    <col min="6952" max="7168" width="9" style="403"/>
    <col min="7169" max="7169" width="5" style="403" customWidth="1"/>
    <col min="7170" max="7170" width="8.125" style="403" customWidth="1"/>
    <col min="7171" max="7172" width="6.25" style="403" customWidth="1"/>
    <col min="7173" max="7173" width="16.25" style="403" customWidth="1"/>
    <col min="7174" max="7175" width="6.25" style="403" customWidth="1"/>
    <col min="7176" max="7176" width="16.25" style="403" customWidth="1"/>
    <col min="7177" max="7197" width="0" style="403" hidden="1" customWidth="1"/>
    <col min="7198" max="7198" width="16.25" style="403" customWidth="1"/>
    <col min="7199" max="7200" width="9" style="403"/>
    <col min="7201" max="7207" width="0" style="403" hidden="1" customWidth="1"/>
    <col min="7208" max="7424" width="9" style="403"/>
    <col min="7425" max="7425" width="5" style="403" customWidth="1"/>
    <col min="7426" max="7426" width="8.125" style="403" customWidth="1"/>
    <col min="7427" max="7428" width="6.25" style="403" customWidth="1"/>
    <col min="7429" max="7429" width="16.25" style="403" customWidth="1"/>
    <col min="7430" max="7431" width="6.25" style="403" customWidth="1"/>
    <col min="7432" max="7432" width="16.25" style="403" customWidth="1"/>
    <col min="7433" max="7453" width="0" style="403" hidden="1" customWidth="1"/>
    <col min="7454" max="7454" width="16.25" style="403" customWidth="1"/>
    <col min="7455" max="7456" width="9" style="403"/>
    <col min="7457" max="7463" width="0" style="403" hidden="1" customWidth="1"/>
    <col min="7464" max="7680" width="9" style="403"/>
    <col min="7681" max="7681" width="5" style="403" customWidth="1"/>
    <col min="7682" max="7682" width="8.125" style="403" customWidth="1"/>
    <col min="7683" max="7684" width="6.25" style="403" customWidth="1"/>
    <col min="7685" max="7685" width="16.25" style="403" customWidth="1"/>
    <col min="7686" max="7687" width="6.25" style="403" customWidth="1"/>
    <col min="7688" max="7688" width="16.25" style="403" customWidth="1"/>
    <col min="7689" max="7709" width="0" style="403" hidden="1" customWidth="1"/>
    <col min="7710" max="7710" width="16.25" style="403" customWidth="1"/>
    <col min="7711" max="7712" width="9" style="403"/>
    <col min="7713" max="7719" width="0" style="403" hidden="1" customWidth="1"/>
    <col min="7720" max="7936" width="9" style="403"/>
    <col min="7937" max="7937" width="5" style="403" customWidth="1"/>
    <col min="7938" max="7938" width="8.125" style="403" customWidth="1"/>
    <col min="7939" max="7940" width="6.25" style="403" customWidth="1"/>
    <col min="7941" max="7941" width="16.25" style="403" customWidth="1"/>
    <col min="7942" max="7943" width="6.25" style="403" customWidth="1"/>
    <col min="7944" max="7944" width="16.25" style="403" customWidth="1"/>
    <col min="7945" max="7965" width="0" style="403" hidden="1" customWidth="1"/>
    <col min="7966" max="7966" width="16.25" style="403" customWidth="1"/>
    <col min="7967" max="7968" width="9" style="403"/>
    <col min="7969" max="7975" width="0" style="403" hidden="1" customWidth="1"/>
    <col min="7976" max="8192" width="9" style="403"/>
    <col min="8193" max="8193" width="5" style="403" customWidth="1"/>
    <col min="8194" max="8194" width="8.125" style="403" customWidth="1"/>
    <col min="8195" max="8196" width="6.25" style="403" customWidth="1"/>
    <col min="8197" max="8197" width="16.25" style="403" customWidth="1"/>
    <col min="8198" max="8199" width="6.25" style="403" customWidth="1"/>
    <col min="8200" max="8200" width="16.25" style="403" customWidth="1"/>
    <col min="8201" max="8221" width="0" style="403" hidden="1" customWidth="1"/>
    <col min="8222" max="8222" width="16.25" style="403" customWidth="1"/>
    <col min="8223" max="8224" width="9" style="403"/>
    <col min="8225" max="8231" width="0" style="403" hidden="1" customWidth="1"/>
    <col min="8232" max="8448" width="9" style="403"/>
    <col min="8449" max="8449" width="5" style="403" customWidth="1"/>
    <col min="8450" max="8450" width="8.125" style="403" customWidth="1"/>
    <col min="8451" max="8452" width="6.25" style="403" customWidth="1"/>
    <col min="8453" max="8453" width="16.25" style="403" customWidth="1"/>
    <col min="8454" max="8455" width="6.25" style="403" customWidth="1"/>
    <col min="8456" max="8456" width="16.25" style="403" customWidth="1"/>
    <col min="8457" max="8477" width="0" style="403" hidden="1" customWidth="1"/>
    <col min="8478" max="8478" width="16.25" style="403" customWidth="1"/>
    <col min="8479" max="8480" width="9" style="403"/>
    <col min="8481" max="8487" width="0" style="403" hidden="1" customWidth="1"/>
    <col min="8488" max="8704" width="9" style="403"/>
    <col min="8705" max="8705" width="5" style="403" customWidth="1"/>
    <col min="8706" max="8706" width="8.125" style="403" customWidth="1"/>
    <col min="8707" max="8708" width="6.25" style="403" customWidth="1"/>
    <col min="8709" max="8709" width="16.25" style="403" customWidth="1"/>
    <col min="8710" max="8711" width="6.25" style="403" customWidth="1"/>
    <col min="8712" max="8712" width="16.25" style="403" customWidth="1"/>
    <col min="8713" max="8733" width="0" style="403" hidden="1" customWidth="1"/>
    <col min="8734" max="8734" width="16.25" style="403" customWidth="1"/>
    <col min="8735" max="8736" width="9" style="403"/>
    <col min="8737" max="8743" width="0" style="403" hidden="1" customWidth="1"/>
    <col min="8744" max="8960" width="9" style="403"/>
    <col min="8961" max="8961" width="5" style="403" customWidth="1"/>
    <col min="8962" max="8962" width="8.125" style="403" customWidth="1"/>
    <col min="8963" max="8964" width="6.25" style="403" customWidth="1"/>
    <col min="8965" max="8965" width="16.25" style="403" customWidth="1"/>
    <col min="8966" max="8967" width="6.25" style="403" customWidth="1"/>
    <col min="8968" max="8968" width="16.25" style="403" customWidth="1"/>
    <col min="8969" max="8989" width="0" style="403" hidden="1" customWidth="1"/>
    <col min="8990" max="8990" width="16.25" style="403" customWidth="1"/>
    <col min="8991" max="8992" width="9" style="403"/>
    <col min="8993" max="8999" width="0" style="403" hidden="1" customWidth="1"/>
    <col min="9000" max="9216" width="9" style="403"/>
    <col min="9217" max="9217" width="5" style="403" customWidth="1"/>
    <col min="9218" max="9218" width="8.125" style="403" customWidth="1"/>
    <col min="9219" max="9220" width="6.25" style="403" customWidth="1"/>
    <col min="9221" max="9221" width="16.25" style="403" customWidth="1"/>
    <col min="9222" max="9223" width="6.25" style="403" customWidth="1"/>
    <col min="9224" max="9224" width="16.25" style="403" customWidth="1"/>
    <col min="9225" max="9245" width="0" style="403" hidden="1" customWidth="1"/>
    <col min="9246" max="9246" width="16.25" style="403" customWidth="1"/>
    <col min="9247" max="9248" width="9" style="403"/>
    <col min="9249" max="9255" width="0" style="403" hidden="1" customWidth="1"/>
    <col min="9256" max="9472" width="9" style="403"/>
    <col min="9473" max="9473" width="5" style="403" customWidth="1"/>
    <col min="9474" max="9474" width="8.125" style="403" customWidth="1"/>
    <col min="9475" max="9476" width="6.25" style="403" customWidth="1"/>
    <col min="9477" max="9477" width="16.25" style="403" customWidth="1"/>
    <col min="9478" max="9479" width="6.25" style="403" customWidth="1"/>
    <col min="9480" max="9480" width="16.25" style="403" customWidth="1"/>
    <col min="9481" max="9501" width="0" style="403" hidden="1" customWidth="1"/>
    <col min="9502" max="9502" width="16.25" style="403" customWidth="1"/>
    <col min="9503" max="9504" width="9" style="403"/>
    <col min="9505" max="9511" width="0" style="403" hidden="1" customWidth="1"/>
    <col min="9512" max="9728" width="9" style="403"/>
    <col min="9729" max="9729" width="5" style="403" customWidth="1"/>
    <col min="9730" max="9730" width="8.125" style="403" customWidth="1"/>
    <col min="9731" max="9732" width="6.25" style="403" customWidth="1"/>
    <col min="9733" max="9733" width="16.25" style="403" customWidth="1"/>
    <col min="9734" max="9735" width="6.25" style="403" customWidth="1"/>
    <col min="9736" max="9736" width="16.25" style="403" customWidth="1"/>
    <col min="9737" max="9757" width="0" style="403" hidden="1" customWidth="1"/>
    <col min="9758" max="9758" width="16.25" style="403" customWidth="1"/>
    <col min="9759" max="9760" width="9" style="403"/>
    <col min="9761" max="9767" width="0" style="403" hidden="1" customWidth="1"/>
    <col min="9768" max="9984" width="9" style="403"/>
    <col min="9985" max="9985" width="5" style="403" customWidth="1"/>
    <col min="9986" max="9986" width="8.125" style="403" customWidth="1"/>
    <col min="9987" max="9988" width="6.25" style="403" customWidth="1"/>
    <col min="9989" max="9989" width="16.25" style="403" customWidth="1"/>
    <col min="9990" max="9991" width="6.25" style="403" customWidth="1"/>
    <col min="9992" max="9992" width="16.25" style="403" customWidth="1"/>
    <col min="9993" max="10013" width="0" style="403" hidden="1" customWidth="1"/>
    <col min="10014" max="10014" width="16.25" style="403" customWidth="1"/>
    <col min="10015" max="10016" width="9" style="403"/>
    <col min="10017" max="10023" width="0" style="403" hidden="1" customWidth="1"/>
    <col min="10024" max="10240" width="9" style="403"/>
    <col min="10241" max="10241" width="5" style="403" customWidth="1"/>
    <col min="10242" max="10242" width="8.125" style="403" customWidth="1"/>
    <col min="10243" max="10244" width="6.25" style="403" customWidth="1"/>
    <col min="10245" max="10245" width="16.25" style="403" customWidth="1"/>
    <col min="10246" max="10247" width="6.25" style="403" customWidth="1"/>
    <col min="10248" max="10248" width="16.25" style="403" customWidth="1"/>
    <col min="10249" max="10269" width="0" style="403" hidden="1" customWidth="1"/>
    <col min="10270" max="10270" width="16.25" style="403" customWidth="1"/>
    <col min="10271" max="10272" width="9" style="403"/>
    <col min="10273" max="10279" width="0" style="403" hidden="1" customWidth="1"/>
    <col min="10280" max="10496" width="9" style="403"/>
    <col min="10497" max="10497" width="5" style="403" customWidth="1"/>
    <col min="10498" max="10498" width="8.125" style="403" customWidth="1"/>
    <col min="10499" max="10500" width="6.25" style="403" customWidth="1"/>
    <col min="10501" max="10501" width="16.25" style="403" customWidth="1"/>
    <col min="10502" max="10503" width="6.25" style="403" customWidth="1"/>
    <col min="10504" max="10504" width="16.25" style="403" customWidth="1"/>
    <col min="10505" max="10525" width="0" style="403" hidden="1" customWidth="1"/>
    <col min="10526" max="10526" width="16.25" style="403" customWidth="1"/>
    <col min="10527" max="10528" width="9" style="403"/>
    <col min="10529" max="10535" width="0" style="403" hidden="1" customWidth="1"/>
    <col min="10536" max="10752" width="9" style="403"/>
    <col min="10753" max="10753" width="5" style="403" customWidth="1"/>
    <col min="10754" max="10754" width="8.125" style="403" customWidth="1"/>
    <col min="10755" max="10756" width="6.25" style="403" customWidth="1"/>
    <col min="10757" max="10757" width="16.25" style="403" customWidth="1"/>
    <col min="10758" max="10759" width="6.25" style="403" customWidth="1"/>
    <col min="10760" max="10760" width="16.25" style="403" customWidth="1"/>
    <col min="10761" max="10781" width="0" style="403" hidden="1" customWidth="1"/>
    <col min="10782" max="10782" width="16.25" style="403" customWidth="1"/>
    <col min="10783" max="10784" width="9" style="403"/>
    <col min="10785" max="10791" width="0" style="403" hidden="1" customWidth="1"/>
    <col min="10792" max="11008" width="9" style="403"/>
    <col min="11009" max="11009" width="5" style="403" customWidth="1"/>
    <col min="11010" max="11010" width="8.125" style="403" customWidth="1"/>
    <col min="11011" max="11012" width="6.25" style="403" customWidth="1"/>
    <col min="11013" max="11013" width="16.25" style="403" customWidth="1"/>
    <col min="11014" max="11015" width="6.25" style="403" customWidth="1"/>
    <col min="11016" max="11016" width="16.25" style="403" customWidth="1"/>
    <col min="11017" max="11037" width="0" style="403" hidden="1" customWidth="1"/>
    <col min="11038" max="11038" width="16.25" style="403" customWidth="1"/>
    <col min="11039" max="11040" width="9" style="403"/>
    <col min="11041" max="11047" width="0" style="403" hidden="1" customWidth="1"/>
    <col min="11048" max="11264" width="9" style="403"/>
    <col min="11265" max="11265" width="5" style="403" customWidth="1"/>
    <col min="11266" max="11266" width="8.125" style="403" customWidth="1"/>
    <col min="11267" max="11268" width="6.25" style="403" customWidth="1"/>
    <col min="11269" max="11269" width="16.25" style="403" customWidth="1"/>
    <col min="11270" max="11271" width="6.25" style="403" customWidth="1"/>
    <col min="11272" max="11272" width="16.25" style="403" customWidth="1"/>
    <col min="11273" max="11293" width="0" style="403" hidden="1" customWidth="1"/>
    <col min="11294" max="11294" width="16.25" style="403" customWidth="1"/>
    <col min="11295" max="11296" width="9" style="403"/>
    <col min="11297" max="11303" width="0" style="403" hidden="1" customWidth="1"/>
    <col min="11304" max="11520" width="9" style="403"/>
    <col min="11521" max="11521" width="5" style="403" customWidth="1"/>
    <col min="11522" max="11522" width="8.125" style="403" customWidth="1"/>
    <col min="11523" max="11524" width="6.25" style="403" customWidth="1"/>
    <col min="11525" max="11525" width="16.25" style="403" customWidth="1"/>
    <col min="11526" max="11527" width="6.25" style="403" customWidth="1"/>
    <col min="11528" max="11528" width="16.25" style="403" customWidth="1"/>
    <col min="11529" max="11549" width="0" style="403" hidden="1" customWidth="1"/>
    <col min="11550" max="11550" width="16.25" style="403" customWidth="1"/>
    <col min="11551" max="11552" width="9" style="403"/>
    <col min="11553" max="11559" width="0" style="403" hidden="1" customWidth="1"/>
    <col min="11560" max="11776" width="9" style="403"/>
    <col min="11777" max="11777" width="5" style="403" customWidth="1"/>
    <col min="11778" max="11778" width="8.125" style="403" customWidth="1"/>
    <col min="11779" max="11780" width="6.25" style="403" customWidth="1"/>
    <col min="11781" max="11781" width="16.25" style="403" customWidth="1"/>
    <col min="11782" max="11783" width="6.25" style="403" customWidth="1"/>
    <col min="11784" max="11784" width="16.25" style="403" customWidth="1"/>
    <col min="11785" max="11805" width="0" style="403" hidden="1" customWidth="1"/>
    <col min="11806" max="11806" width="16.25" style="403" customWidth="1"/>
    <col min="11807" max="11808" width="9" style="403"/>
    <col min="11809" max="11815" width="0" style="403" hidden="1" customWidth="1"/>
    <col min="11816" max="12032" width="9" style="403"/>
    <col min="12033" max="12033" width="5" style="403" customWidth="1"/>
    <col min="12034" max="12034" width="8.125" style="403" customWidth="1"/>
    <col min="12035" max="12036" width="6.25" style="403" customWidth="1"/>
    <col min="12037" max="12037" width="16.25" style="403" customWidth="1"/>
    <col min="12038" max="12039" width="6.25" style="403" customWidth="1"/>
    <col min="12040" max="12040" width="16.25" style="403" customWidth="1"/>
    <col min="12041" max="12061" width="0" style="403" hidden="1" customWidth="1"/>
    <col min="12062" max="12062" width="16.25" style="403" customWidth="1"/>
    <col min="12063" max="12064" width="9" style="403"/>
    <col min="12065" max="12071" width="0" style="403" hidden="1" customWidth="1"/>
    <col min="12072" max="12288" width="9" style="403"/>
    <col min="12289" max="12289" width="5" style="403" customWidth="1"/>
    <col min="12290" max="12290" width="8.125" style="403" customWidth="1"/>
    <col min="12291" max="12292" width="6.25" style="403" customWidth="1"/>
    <col min="12293" max="12293" width="16.25" style="403" customWidth="1"/>
    <col min="12294" max="12295" width="6.25" style="403" customWidth="1"/>
    <col min="12296" max="12296" width="16.25" style="403" customWidth="1"/>
    <col min="12297" max="12317" width="0" style="403" hidden="1" customWidth="1"/>
    <col min="12318" max="12318" width="16.25" style="403" customWidth="1"/>
    <col min="12319" max="12320" width="9" style="403"/>
    <col min="12321" max="12327" width="0" style="403" hidden="1" customWidth="1"/>
    <col min="12328" max="12544" width="9" style="403"/>
    <col min="12545" max="12545" width="5" style="403" customWidth="1"/>
    <col min="12546" max="12546" width="8.125" style="403" customWidth="1"/>
    <col min="12547" max="12548" width="6.25" style="403" customWidth="1"/>
    <col min="12549" max="12549" width="16.25" style="403" customWidth="1"/>
    <col min="12550" max="12551" width="6.25" style="403" customWidth="1"/>
    <col min="12552" max="12552" width="16.25" style="403" customWidth="1"/>
    <col min="12553" max="12573" width="0" style="403" hidden="1" customWidth="1"/>
    <col min="12574" max="12574" width="16.25" style="403" customWidth="1"/>
    <col min="12575" max="12576" width="9" style="403"/>
    <col min="12577" max="12583" width="0" style="403" hidden="1" customWidth="1"/>
    <col min="12584" max="12800" width="9" style="403"/>
    <col min="12801" max="12801" width="5" style="403" customWidth="1"/>
    <col min="12802" max="12802" width="8.125" style="403" customWidth="1"/>
    <col min="12803" max="12804" width="6.25" style="403" customWidth="1"/>
    <col min="12805" max="12805" width="16.25" style="403" customWidth="1"/>
    <col min="12806" max="12807" width="6.25" style="403" customWidth="1"/>
    <col min="12808" max="12808" width="16.25" style="403" customWidth="1"/>
    <col min="12809" max="12829" width="0" style="403" hidden="1" customWidth="1"/>
    <col min="12830" max="12830" width="16.25" style="403" customWidth="1"/>
    <col min="12831" max="12832" width="9" style="403"/>
    <col min="12833" max="12839" width="0" style="403" hidden="1" customWidth="1"/>
    <col min="12840" max="13056" width="9" style="403"/>
    <col min="13057" max="13057" width="5" style="403" customWidth="1"/>
    <col min="13058" max="13058" width="8.125" style="403" customWidth="1"/>
    <col min="13059" max="13060" width="6.25" style="403" customWidth="1"/>
    <col min="13061" max="13061" width="16.25" style="403" customWidth="1"/>
    <col min="13062" max="13063" width="6.25" style="403" customWidth="1"/>
    <col min="13064" max="13064" width="16.25" style="403" customWidth="1"/>
    <col min="13065" max="13085" width="0" style="403" hidden="1" customWidth="1"/>
    <col min="13086" max="13086" width="16.25" style="403" customWidth="1"/>
    <col min="13087" max="13088" width="9" style="403"/>
    <col min="13089" max="13095" width="0" style="403" hidden="1" customWidth="1"/>
    <col min="13096" max="13312" width="9" style="403"/>
    <col min="13313" max="13313" width="5" style="403" customWidth="1"/>
    <col min="13314" max="13314" width="8.125" style="403" customWidth="1"/>
    <col min="13315" max="13316" width="6.25" style="403" customWidth="1"/>
    <col min="13317" max="13317" width="16.25" style="403" customWidth="1"/>
    <col min="13318" max="13319" width="6.25" style="403" customWidth="1"/>
    <col min="13320" max="13320" width="16.25" style="403" customWidth="1"/>
    <col min="13321" max="13341" width="0" style="403" hidden="1" customWidth="1"/>
    <col min="13342" max="13342" width="16.25" style="403" customWidth="1"/>
    <col min="13343" max="13344" width="9" style="403"/>
    <col min="13345" max="13351" width="0" style="403" hidden="1" customWidth="1"/>
    <col min="13352" max="13568" width="9" style="403"/>
    <col min="13569" max="13569" width="5" style="403" customWidth="1"/>
    <col min="13570" max="13570" width="8.125" style="403" customWidth="1"/>
    <col min="13571" max="13572" width="6.25" style="403" customWidth="1"/>
    <col min="13573" max="13573" width="16.25" style="403" customWidth="1"/>
    <col min="13574" max="13575" width="6.25" style="403" customWidth="1"/>
    <col min="13576" max="13576" width="16.25" style="403" customWidth="1"/>
    <col min="13577" max="13597" width="0" style="403" hidden="1" customWidth="1"/>
    <col min="13598" max="13598" width="16.25" style="403" customWidth="1"/>
    <col min="13599" max="13600" width="9" style="403"/>
    <col min="13601" max="13607" width="0" style="403" hidden="1" customWidth="1"/>
    <col min="13608" max="13824" width="9" style="403"/>
    <col min="13825" max="13825" width="5" style="403" customWidth="1"/>
    <col min="13826" max="13826" width="8.125" style="403" customWidth="1"/>
    <col min="13827" max="13828" width="6.25" style="403" customWidth="1"/>
    <col min="13829" max="13829" width="16.25" style="403" customWidth="1"/>
    <col min="13830" max="13831" width="6.25" style="403" customWidth="1"/>
    <col min="13832" max="13832" width="16.25" style="403" customWidth="1"/>
    <col min="13833" max="13853" width="0" style="403" hidden="1" customWidth="1"/>
    <col min="13854" max="13854" width="16.25" style="403" customWidth="1"/>
    <col min="13855" max="13856" width="9" style="403"/>
    <col min="13857" max="13863" width="0" style="403" hidden="1" customWidth="1"/>
    <col min="13864" max="14080" width="9" style="403"/>
    <col min="14081" max="14081" width="5" style="403" customWidth="1"/>
    <col min="14082" max="14082" width="8.125" style="403" customWidth="1"/>
    <col min="14083" max="14084" width="6.25" style="403" customWidth="1"/>
    <col min="14085" max="14085" width="16.25" style="403" customWidth="1"/>
    <col min="14086" max="14087" width="6.25" style="403" customWidth="1"/>
    <col min="14088" max="14088" width="16.25" style="403" customWidth="1"/>
    <col min="14089" max="14109" width="0" style="403" hidden="1" customWidth="1"/>
    <col min="14110" max="14110" width="16.25" style="403" customWidth="1"/>
    <col min="14111" max="14112" width="9" style="403"/>
    <col min="14113" max="14119" width="0" style="403" hidden="1" customWidth="1"/>
    <col min="14120" max="14336" width="9" style="403"/>
    <col min="14337" max="14337" width="5" style="403" customWidth="1"/>
    <col min="14338" max="14338" width="8.125" style="403" customWidth="1"/>
    <col min="14339" max="14340" width="6.25" style="403" customWidth="1"/>
    <col min="14341" max="14341" width="16.25" style="403" customWidth="1"/>
    <col min="14342" max="14343" width="6.25" style="403" customWidth="1"/>
    <col min="14344" max="14344" width="16.25" style="403" customWidth="1"/>
    <col min="14345" max="14365" width="0" style="403" hidden="1" customWidth="1"/>
    <col min="14366" max="14366" width="16.25" style="403" customWidth="1"/>
    <col min="14367" max="14368" width="9" style="403"/>
    <col min="14369" max="14375" width="0" style="403" hidden="1" customWidth="1"/>
    <col min="14376" max="14592" width="9" style="403"/>
    <col min="14593" max="14593" width="5" style="403" customWidth="1"/>
    <col min="14594" max="14594" width="8.125" style="403" customWidth="1"/>
    <col min="14595" max="14596" width="6.25" style="403" customWidth="1"/>
    <col min="14597" max="14597" width="16.25" style="403" customWidth="1"/>
    <col min="14598" max="14599" width="6.25" style="403" customWidth="1"/>
    <col min="14600" max="14600" width="16.25" style="403" customWidth="1"/>
    <col min="14601" max="14621" width="0" style="403" hidden="1" customWidth="1"/>
    <col min="14622" max="14622" width="16.25" style="403" customWidth="1"/>
    <col min="14623" max="14624" width="9" style="403"/>
    <col min="14625" max="14631" width="0" style="403" hidden="1" customWidth="1"/>
    <col min="14632" max="14848" width="9" style="403"/>
    <col min="14849" max="14849" width="5" style="403" customWidth="1"/>
    <col min="14850" max="14850" width="8.125" style="403" customWidth="1"/>
    <col min="14851" max="14852" width="6.25" style="403" customWidth="1"/>
    <col min="14853" max="14853" width="16.25" style="403" customWidth="1"/>
    <col min="14854" max="14855" width="6.25" style="403" customWidth="1"/>
    <col min="14856" max="14856" width="16.25" style="403" customWidth="1"/>
    <col min="14857" max="14877" width="0" style="403" hidden="1" customWidth="1"/>
    <col min="14878" max="14878" width="16.25" style="403" customWidth="1"/>
    <col min="14879" max="14880" width="9" style="403"/>
    <col min="14881" max="14887" width="0" style="403" hidden="1" customWidth="1"/>
    <col min="14888" max="15104" width="9" style="403"/>
    <col min="15105" max="15105" width="5" style="403" customWidth="1"/>
    <col min="15106" max="15106" width="8.125" style="403" customWidth="1"/>
    <col min="15107" max="15108" width="6.25" style="403" customWidth="1"/>
    <col min="15109" max="15109" width="16.25" style="403" customWidth="1"/>
    <col min="15110" max="15111" width="6.25" style="403" customWidth="1"/>
    <col min="15112" max="15112" width="16.25" style="403" customWidth="1"/>
    <col min="15113" max="15133" width="0" style="403" hidden="1" customWidth="1"/>
    <col min="15134" max="15134" width="16.25" style="403" customWidth="1"/>
    <col min="15135" max="15136" width="9" style="403"/>
    <col min="15137" max="15143" width="0" style="403" hidden="1" customWidth="1"/>
    <col min="15144" max="15360" width="9" style="403"/>
    <col min="15361" max="15361" width="5" style="403" customWidth="1"/>
    <col min="15362" max="15362" width="8.125" style="403" customWidth="1"/>
    <col min="15363" max="15364" width="6.25" style="403" customWidth="1"/>
    <col min="15365" max="15365" width="16.25" style="403" customWidth="1"/>
    <col min="15366" max="15367" width="6.25" style="403" customWidth="1"/>
    <col min="15368" max="15368" width="16.25" style="403" customWidth="1"/>
    <col min="15369" max="15389" width="0" style="403" hidden="1" customWidth="1"/>
    <col min="15390" max="15390" width="16.25" style="403" customWidth="1"/>
    <col min="15391" max="15392" width="9" style="403"/>
    <col min="15393" max="15399" width="0" style="403" hidden="1" customWidth="1"/>
    <col min="15400" max="15616" width="9" style="403"/>
    <col min="15617" max="15617" width="5" style="403" customWidth="1"/>
    <col min="15618" max="15618" width="8.125" style="403" customWidth="1"/>
    <col min="15619" max="15620" width="6.25" style="403" customWidth="1"/>
    <col min="15621" max="15621" width="16.25" style="403" customWidth="1"/>
    <col min="15622" max="15623" width="6.25" style="403" customWidth="1"/>
    <col min="15624" max="15624" width="16.25" style="403" customWidth="1"/>
    <col min="15625" max="15645" width="0" style="403" hidden="1" customWidth="1"/>
    <col min="15646" max="15646" width="16.25" style="403" customWidth="1"/>
    <col min="15647" max="15648" width="9" style="403"/>
    <col min="15649" max="15655" width="0" style="403" hidden="1" customWidth="1"/>
    <col min="15656" max="15872" width="9" style="403"/>
    <col min="15873" max="15873" width="5" style="403" customWidth="1"/>
    <col min="15874" max="15874" width="8.125" style="403" customWidth="1"/>
    <col min="15875" max="15876" width="6.25" style="403" customWidth="1"/>
    <col min="15877" max="15877" width="16.25" style="403" customWidth="1"/>
    <col min="15878" max="15879" width="6.25" style="403" customWidth="1"/>
    <col min="15880" max="15880" width="16.25" style="403" customWidth="1"/>
    <col min="15881" max="15901" width="0" style="403" hidden="1" customWidth="1"/>
    <col min="15902" max="15902" width="16.25" style="403" customWidth="1"/>
    <col min="15903" max="15904" width="9" style="403"/>
    <col min="15905" max="15911" width="0" style="403" hidden="1" customWidth="1"/>
    <col min="15912" max="16128" width="9" style="403"/>
    <col min="16129" max="16129" width="5" style="403" customWidth="1"/>
    <col min="16130" max="16130" width="8.125" style="403" customWidth="1"/>
    <col min="16131" max="16132" width="6.25" style="403" customWidth="1"/>
    <col min="16133" max="16133" width="16.25" style="403" customWidth="1"/>
    <col min="16134" max="16135" width="6.25" style="403" customWidth="1"/>
    <col min="16136" max="16136" width="16.25" style="403" customWidth="1"/>
    <col min="16137" max="16157" width="0" style="403" hidden="1" customWidth="1"/>
    <col min="16158" max="16158" width="16.25" style="403" customWidth="1"/>
    <col min="16159" max="16160" width="9" style="403"/>
    <col min="16161" max="16167" width="0" style="403" hidden="1" customWidth="1"/>
    <col min="16168" max="16384" width="9" style="403"/>
  </cols>
  <sheetData>
    <row r="1" spans="1:30" ht="17.25" customHeight="1">
      <c r="A1" s="402" t="s">
        <v>931</v>
      </c>
    </row>
    <row r="2" spans="1:30" s="404" customFormat="1" ht="18" customHeight="1" thickBot="1">
      <c r="AD2" s="404" t="s">
        <v>56</v>
      </c>
    </row>
    <row r="3" spans="1:30" s="404" customFormat="1" ht="20.25" customHeight="1">
      <c r="A3" s="1239" t="s">
        <v>57</v>
      </c>
      <c r="B3" s="1242" t="s">
        <v>58</v>
      </c>
      <c r="C3" s="1245" t="s">
        <v>59</v>
      </c>
      <c r="D3" s="1246"/>
      <c r="E3" s="1246"/>
      <c r="F3" s="1246"/>
      <c r="G3" s="1246"/>
      <c r="H3" s="1246"/>
      <c r="I3" s="1245" t="s">
        <v>547</v>
      </c>
      <c r="J3" s="1247"/>
      <c r="K3" s="1247"/>
      <c r="L3" s="405"/>
      <c r="M3" s="405"/>
      <c r="N3" s="405"/>
      <c r="O3" s="405"/>
      <c r="P3" s="405"/>
      <c r="Q3" s="406"/>
      <c r="R3" s="1245" t="s">
        <v>548</v>
      </c>
      <c r="S3" s="1247"/>
      <c r="T3" s="1247"/>
      <c r="U3" s="1247"/>
      <c r="V3" s="1247"/>
      <c r="W3" s="1247"/>
      <c r="X3" s="1247"/>
      <c r="Y3" s="1247"/>
      <c r="Z3" s="1248"/>
      <c r="AA3" s="1249" t="s">
        <v>549</v>
      </c>
      <c r="AB3" s="1250"/>
      <c r="AC3" s="1251"/>
      <c r="AD3" s="1223" t="s">
        <v>60</v>
      </c>
    </row>
    <row r="4" spans="1:30" s="404" customFormat="1" ht="32.25" customHeight="1">
      <c r="A4" s="1240"/>
      <c r="B4" s="1243"/>
      <c r="C4" s="1226" t="s">
        <v>61</v>
      </c>
      <c r="D4" s="1227"/>
      <c r="E4" s="1228"/>
      <c r="F4" s="1229" t="s">
        <v>62</v>
      </c>
      <c r="G4" s="1229"/>
      <c r="H4" s="1229"/>
      <c r="I4" s="1230" t="s">
        <v>550</v>
      </c>
      <c r="J4" s="1231"/>
      <c r="K4" s="1232"/>
      <c r="L4" s="1229" t="s">
        <v>551</v>
      </c>
      <c r="M4" s="1229"/>
      <c r="N4" s="1229"/>
      <c r="O4" s="1229" t="s">
        <v>552</v>
      </c>
      <c r="P4" s="1229"/>
      <c r="Q4" s="1229"/>
      <c r="R4" s="1233" t="s">
        <v>553</v>
      </c>
      <c r="S4" s="1234"/>
      <c r="T4" s="1235"/>
      <c r="U4" s="1233" t="s">
        <v>552</v>
      </c>
      <c r="V4" s="1234"/>
      <c r="W4" s="1235"/>
      <c r="X4" s="1236"/>
      <c r="Y4" s="1237"/>
      <c r="Z4" s="1238"/>
      <c r="AA4" s="1236"/>
      <c r="AB4" s="1237"/>
      <c r="AC4" s="1252"/>
      <c r="AD4" s="1224"/>
    </row>
    <row r="5" spans="1:30" s="404" customFormat="1" ht="54" customHeight="1" thickBot="1">
      <c r="A5" s="1241"/>
      <c r="B5" s="1244"/>
      <c r="C5" s="407" t="s">
        <v>63</v>
      </c>
      <c r="D5" s="408" t="s">
        <v>64</v>
      </c>
      <c r="E5" s="409" t="s">
        <v>65</v>
      </c>
      <c r="F5" s="407" t="s">
        <v>63</v>
      </c>
      <c r="G5" s="408" t="s">
        <v>66</v>
      </c>
      <c r="H5" s="409" t="s">
        <v>65</v>
      </c>
      <c r="I5" s="407" t="s">
        <v>63</v>
      </c>
      <c r="J5" s="408" t="s">
        <v>64</v>
      </c>
      <c r="K5" s="409" t="s">
        <v>65</v>
      </c>
      <c r="L5" s="407" t="s">
        <v>63</v>
      </c>
      <c r="M5" s="408" t="s">
        <v>64</v>
      </c>
      <c r="N5" s="409" t="s">
        <v>65</v>
      </c>
      <c r="O5" s="407" t="s">
        <v>63</v>
      </c>
      <c r="P5" s="408" t="s">
        <v>66</v>
      </c>
      <c r="Q5" s="409" t="s">
        <v>65</v>
      </c>
      <c r="R5" s="407" t="s">
        <v>63</v>
      </c>
      <c r="S5" s="408" t="s">
        <v>64</v>
      </c>
      <c r="T5" s="409" t="s">
        <v>65</v>
      </c>
      <c r="U5" s="407" t="s">
        <v>63</v>
      </c>
      <c r="V5" s="408" t="s">
        <v>66</v>
      </c>
      <c r="W5" s="409" t="s">
        <v>65</v>
      </c>
      <c r="X5" s="407" t="s">
        <v>63</v>
      </c>
      <c r="Y5" s="408" t="s">
        <v>64</v>
      </c>
      <c r="Z5" s="409" t="s">
        <v>65</v>
      </c>
      <c r="AA5" s="407" t="s">
        <v>63</v>
      </c>
      <c r="AB5" s="408" t="s">
        <v>64</v>
      </c>
      <c r="AC5" s="410" t="s">
        <v>65</v>
      </c>
      <c r="AD5" s="1225"/>
    </row>
    <row r="6" spans="1:30" s="404" customFormat="1" ht="18" hidden="1" customHeight="1">
      <c r="A6" s="1222">
        <v>18</v>
      </c>
      <c r="B6" s="411" t="s">
        <v>67</v>
      </c>
      <c r="C6" s="412">
        <v>4</v>
      </c>
      <c r="D6" s="413">
        <v>62</v>
      </c>
      <c r="E6" s="414">
        <v>198171</v>
      </c>
      <c r="F6" s="412">
        <v>1</v>
      </c>
      <c r="G6" s="413">
        <v>2</v>
      </c>
      <c r="H6" s="415">
        <v>11930</v>
      </c>
      <c r="I6" s="416"/>
      <c r="J6" s="417"/>
      <c r="K6" s="418"/>
      <c r="L6" s="412"/>
      <c r="M6" s="413"/>
      <c r="N6" s="419"/>
      <c r="O6" s="412"/>
      <c r="P6" s="413"/>
      <c r="Q6" s="419"/>
      <c r="R6" s="416"/>
      <c r="S6" s="417"/>
      <c r="T6" s="418"/>
      <c r="U6" s="416"/>
      <c r="V6" s="417"/>
      <c r="W6" s="420"/>
      <c r="X6" s="416"/>
      <c r="Y6" s="417"/>
      <c r="Z6" s="420"/>
      <c r="AA6" s="416"/>
      <c r="AB6" s="417"/>
      <c r="AC6" s="421"/>
      <c r="AD6" s="422">
        <v>210101</v>
      </c>
    </row>
    <row r="7" spans="1:30" s="404" customFormat="1" ht="18" hidden="1" customHeight="1">
      <c r="A7" s="1199"/>
      <c r="B7" s="423" t="s">
        <v>68</v>
      </c>
      <c r="C7" s="424">
        <v>4</v>
      </c>
      <c r="D7" s="425">
        <v>64</v>
      </c>
      <c r="E7" s="426">
        <v>181792</v>
      </c>
      <c r="F7" s="424"/>
      <c r="G7" s="425"/>
      <c r="H7" s="427"/>
      <c r="I7" s="428"/>
      <c r="J7" s="429"/>
      <c r="K7" s="430"/>
      <c r="L7" s="431">
        <v>1</v>
      </c>
      <c r="M7" s="432">
        <v>2</v>
      </c>
      <c r="N7" s="433">
        <v>2904</v>
      </c>
      <c r="O7" s="424"/>
      <c r="P7" s="425"/>
      <c r="Q7" s="434"/>
      <c r="R7" s="428"/>
      <c r="S7" s="429"/>
      <c r="T7" s="430"/>
      <c r="U7" s="428"/>
      <c r="V7" s="429"/>
      <c r="W7" s="435"/>
      <c r="X7" s="428"/>
      <c r="Y7" s="429"/>
      <c r="Z7" s="435"/>
      <c r="AA7" s="428"/>
      <c r="AB7" s="429"/>
      <c r="AC7" s="436"/>
      <c r="AD7" s="437">
        <v>184696</v>
      </c>
    </row>
    <row r="8" spans="1:30" s="404" customFormat="1" ht="18" hidden="1" customHeight="1">
      <c r="A8" s="1199"/>
      <c r="B8" s="423" t="s">
        <v>69</v>
      </c>
      <c r="C8" s="424">
        <v>5</v>
      </c>
      <c r="D8" s="425">
        <v>13</v>
      </c>
      <c r="E8" s="426">
        <v>25306</v>
      </c>
      <c r="F8" s="424"/>
      <c r="G8" s="425"/>
      <c r="H8" s="427"/>
      <c r="I8" s="428"/>
      <c r="J8" s="429"/>
      <c r="K8" s="430"/>
      <c r="L8" s="424">
        <v>1</v>
      </c>
      <c r="M8" s="425">
        <v>1</v>
      </c>
      <c r="N8" s="434">
        <v>2181</v>
      </c>
      <c r="O8" s="424"/>
      <c r="P8" s="425"/>
      <c r="Q8" s="434"/>
      <c r="R8" s="428"/>
      <c r="S8" s="429"/>
      <c r="T8" s="430"/>
      <c r="U8" s="428"/>
      <c r="V8" s="429"/>
      <c r="W8" s="435"/>
      <c r="X8" s="428"/>
      <c r="Y8" s="429"/>
      <c r="Z8" s="435"/>
      <c r="AA8" s="428"/>
      <c r="AB8" s="429"/>
      <c r="AC8" s="436"/>
      <c r="AD8" s="437">
        <v>27487</v>
      </c>
    </row>
    <row r="9" spans="1:30" s="404" customFormat="1" ht="18" hidden="1" customHeight="1">
      <c r="A9" s="1199"/>
      <c r="B9" s="423" t="s">
        <v>70</v>
      </c>
      <c r="C9" s="424">
        <v>3</v>
      </c>
      <c r="D9" s="425">
        <v>37</v>
      </c>
      <c r="E9" s="426">
        <v>132700</v>
      </c>
      <c r="F9" s="424">
        <v>1</v>
      </c>
      <c r="G9" s="425">
        <v>2</v>
      </c>
      <c r="H9" s="427">
        <v>11625</v>
      </c>
      <c r="I9" s="428"/>
      <c r="J9" s="429"/>
      <c r="K9" s="430"/>
      <c r="L9" s="438"/>
      <c r="M9" s="439"/>
      <c r="N9" s="440"/>
      <c r="O9" s="424"/>
      <c r="P9" s="425"/>
      <c r="Q9" s="434"/>
      <c r="R9" s="428"/>
      <c r="S9" s="429"/>
      <c r="T9" s="430"/>
      <c r="U9" s="428"/>
      <c r="V9" s="429"/>
      <c r="W9" s="435"/>
      <c r="X9" s="428"/>
      <c r="Y9" s="429"/>
      <c r="Z9" s="435"/>
      <c r="AA9" s="428"/>
      <c r="AB9" s="429"/>
      <c r="AC9" s="436"/>
      <c r="AD9" s="437">
        <v>144325</v>
      </c>
    </row>
    <row r="10" spans="1:30" s="404" customFormat="1" ht="18" hidden="1" customHeight="1">
      <c r="A10" s="1199"/>
      <c r="B10" s="423" t="s">
        <v>71</v>
      </c>
      <c r="C10" s="424">
        <v>2</v>
      </c>
      <c r="D10" s="425">
        <v>28</v>
      </c>
      <c r="E10" s="426">
        <v>122491</v>
      </c>
      <c r="F10" s="424">
        <v>2</v>
      </c>
      <c r="G10" s="425">
        <v>4</v>
      </c>
      <c r="H10" s="427">
        <v>23860</v>
      </c>
      <c r="I10" s="428"/>
      <c r="J10" s="429"/>
      <c r="K10" s="430"/>
      <c r="L10" s="424"/>
      <c r="M10" s="425"/>
      <c r="N10" s="434"/>
      <c r="O10" s="424"/>
      <c r="P10" s="425"/>
      <c r="Q10" s="434"/>
      <c r="R10" s="428"/>
      <c r="S10" s="429"/>
      <c r="T10" s="430"/>
      <c r="U10" s="428"/>
      <c r="V10" s="429"/>
      <c r="W10" s="435"/>
      <c r="X10" s="428"/>
      <c r="Y10" s="429"/>
      <c r="Z10" s="435"/>
      <c r="AA10" s="428"/>
      <c r="AB10" s="429"/>
      <c r="AC10" s="436"/>
      <c r="AD10" s="437">
        <v>146351</v>
      </c>
    </row>
    <row r="11" spans="1:30" s="404" customFormat="1" ht="18" hidden="1" customHeight="1">
      <c r="A11" s="1199"/>
      <c r="B11" s="441" t="s">
        <v>72</v>
      </c>
      <c r="C11" s="442">
        <v>3</v>
      </c>
      <c r="D11" s="443">
        <v>66</v>
      </c>
      <c r="E11" s="444">
        <v>162255</v>
      </c>
      <c r="F11" s="442"/>
      <c r="G11" s="443"/>
      <c r="H11" s="445"/>
      <c r="I11" s="446"/>
      <c r="J11" s="447"/>
      <c r="K11" s="448"/>
      <c r="L11" s="442"/>
      <c r="M11" s="443"/>
      <c r="N11" s="449"/>
      <c r="O11" s="442"/>
      <c r="P11" s="443"/>
      <c r="Q11" s="449"/>
      <c r="R11" s="446"/>
      <c r="S11" s="447"/>
      <c r="T11" s="448"/>
      <c r="U11" s="446"/>
      <c r="V11" s="447"/>
      <c r="W11" s="450"/>
      <c r="X11" s="446"/>
      <c r="Y11" s="447"/>
      <c r="Z11" s="450"/>
      <c r="AA11" s="446"/>
      <c r="AB11" s="447"/>
      <c r="AC11" s="451"/>
      <c r="AD11" s="452">
        <v>162255</v>
      </c>
    </row>
    <row r="12" spans="1:30" s="404" customFormat="1" ht="18" hidden="1" customHeight="1" thickBot="1">
      <c r="A12" s="1200"/>
      <c r="B12" s="453" t="s">
        <v>25</v>
      </c>
      <c r="C12" s="454">
        <v>21</v>
      </c>
      <c r="D12" s="455">
        <v>270</v>
      </c>
      <c r="E12" s="456">
        <v>822715</v>
      </c>
      <c r="F12" s="454">
        <v>4</v>
      </c>
      <c r="G12" s="455">
        <v>8</v>
      </c>
      <c r="H12" s="457">
        <v>47415</v>
      </c>
      <c r="I12" s="458"/>
      <c r="J12" s="459"/>
      <c r="K12" s="460"/>
      <c r="L12" s="454">
        <v>2</v>
      </c>
      <c r="M12" s="455">
        <v>3</v>
      </c>
      <c r="N12" s="457">
        <v>5085</v>
      </c>
      <c r="O12" s="454">
        <v>0</v>
      </c>
      <c r="P12" s="455">
        <v>0</v>
      </c>
      <c r="Q12" s="457">
        <v>0</v>
      </c>
      <c r="R12" s="458"/>
      <c r="S12" s="459"/>
      <c r="T12" s="460"/>
      <c r="U12" s="458"/>
      <c r="V12" s="459"/>
      <c r="W12" s="461"/>
      <c r="X12" s="458"/>
      <c r="Y12" s="459"/>
      <c r="Z12" s="461"/>
      <c r="AA12" s="458"/>
      <c r="AB12" s="459"/>
      <c r="AC12" s="462"/>
      <c r="AD12" s="463">
        <v>875215</v>
      </c>
    </row>
    <row r="13" spans="1:30" s="404" customFormat="1" ht="18" hidden="1" customHeight="1">
      <c r="A13" s="1222">
        <v>19</v>
      </c>
      <c r="B13" s="411" t="s">
        <v>67</v>
      </c>
      <c r="C13" s="412">
        <v>4</v>
      </c>
      <c r="D13" s="413">
        <v>61</v>
      </c>
      <c r="E13" s="414">
        <v>208799</v>
      </c>
      <c r="F13" s="412">
        <v>1</v>
      </c>
      <c r="G13" s="413">
        <v>2</v>
      </c>
      <c r="H13" s="415">
        <v>12497</v>
      </c>
      <c r="I13" s="416"/>
      <c r="J13" s="417"/>
      <c r="K13" s="418"/>
      <c r="L13" s="412"/>
      <c r="M13" s="413"/>
      <c r="N13" s="419"/>
      <c r="O13" s="412"/>
      <c r="P13" s="413"/>
      <c r="Q13" s="419"/>
      <c r="R13" s="416"/>
      <c r="S13" s="417"/>
      <c r="T13" s="418"/>
      <c r="U13" s="416"/>
      <c r="V13" s="417"/>
      <c r="W13" s="420"/>
      <c r="X13" s="416"/>
      <c r="Y13" s="417"/>
      <c r="Z13" s="420"/>
      <c r="AA13" s="416"/>
      <c r="AB13" s="417"/>
      <c r="AC13" s="421"/>
      <c r="AD13" s="422">
        <v>221296</v>
      </c>
    </row>
    <row r="14" spans="1:30" s="404" customFormat="1" ht="18" hidden="1" customHeight="1">
      <c r="A14" s="1199"/>
      <c r="B14" s="423" t="s">
        <v>68</v>
      </c>
      <c r="C14" s="424">
        <v>4</v>
      </c>
      <c r="D14" s="425">
        <v>64</v>
      </c>
      <c r="E14" s="426">
        <v>178222</v>
      </c>
      <c r="F14" s="424">
        <v>1</v>
      </c>
      <c r="G14" s="425">
        <v>2</v>
      </c>
      <c r="H14" s="427">
        <v>12497</v>
      </c>
      <c r="I14" s="428"/>
      <c r="J14" s="429"/>
      <c r="K14" s="430"/>
      <c r="L14" s="431"/>
      <c r="M14" s="432"/>
      <c r="N14" s="433"/>
      <c r="O14" s="424"/>
      <c r="P14" s="425"/>
      <c r="Q14" s="434"/>
      <c r="R14" s="428"/>
      <c r="S14" s="429"/>
      <c r="T14" s="430"/>
      <c r="U14" s="428"/>
      <c r="V14" s="429"/>
      <c r="W14" s="435"/>
      <c r="X14" s="428"/>
      <c r="Y14" s="429"/>
      <c r="Z14" s="435"/>
      <c r="AA14" s="428"/>
      <c r="AB14" s="429"/>
      <c r="AC14" s="436"/>
      <c r="AD14" s="437">
        <v>190719</v>
      </c>
    </row>
    <row r="15" spans="1:30" s="404" customFormat="1" ht="18" hidden="1" customHeight="1">
      <c r="A15" s="1199"/>
      <c r="B15" s="423" t="s">
        <v>69</v>
      </c>
      <c r="C15" s="424">
        <v>2</v>
      </c>
      <c r="D15" s="425">
        <v>10</v>
      </c>
      <c r="E15" s="426">
        <v>24459</v>
      </c>
      <c r="F15" s="424"/>
      <c r="G15" s="425"/>
      <c r="H15" s="427"/>
      <c r="I15" s="428"/>
      <c r="J15" s="429"/>
      <c r="K15" s="430"/>
      <c r="L15" s="424"/>
      <c r="M15" s="425"/>
      <c r="N15" s="434"/>
      <c r="O15" s="424"/>
      <c r="P15" s="425"/>
      <c r="Q15" s="434"/>
      <c r="R15" s="428"/>
      <c r="S15" s="429"/>
      <c r="T15" s="430"/>
      <c r="U15" s="428"/>
      <c r="V15" s="429"/>
      <c r="W15" s="435"/>
      <c r="X15" s="428"/>
      <c r="Y15" s="429"/>
      <c r="Z15" s="435"/>
      <c r="AA15" s="428"/>
      <c r="AB15" s="429"/>
      <c r="AC15" s="436"/>
      <c r="AD15" s="437">
        <v>24459</v>
      </c>
    </row>
    <row r="16" spans="1:30" s="404" customFormat="1" ht="18" hidden="1" customHeight="1">
      <c r="A16" s="1199"/>
      <c r="B16" s="423" t="s">
        <v>70</v>
      </c>
      <c r="C16" s="424">
        <v>3</v>
      </c>
      <c r="D16" s="425">
        <v>36</v>
      </c>
      <c r="E16" s="426">
        <v>120658</v>
      </c>
      <c r="F16" s="424"/>
      <c r="G16" s="425"/>
      <c r="H16" s="427"/>
      <c r="I16" s="428"/>
      <c r="J16" s="429"/>
      <c r="K16" s="430"/>
      <c r="L16" s="438"/>
      <c r="M16" s="439"/>
      <c r="N16" s="440"/>
      <c r="O16" s="424"/>
      <c r="P16" s="425"/>
      <c r="Q16" s="434"/>
      <c r="R16" s="428"/>
      <c r="S16" s="429"/>
      <c r="T16" s="430"/>
      <c r="U16" s="428"/>
      <c r="V16" s="429"/>
      <c r="W16" s="435"/>
      <c r="X16" s="428"/>
      <c r="Y16" s="429"/>
      <c r="Z16" s="435"/>
      <c r="AA16" s="428"/>
      <c r="AB16" s="429"/>
      <c r="AC16" s="436"/>
      <c r="AD16" s="437">
        <v>120658</v>
      </c>
    </row>
    <row r="17" spans="1:30" s="404" customFormat="1" ht="18" hidden="1" customHeight="1">
      <c r="A17" s="1199"/>
      <c r="B17" s="423" t="s">
        <v>71</v>
      </c>
      <c r="C17" s="424">
        <v>2</v>
      </c>
      <c r="D17" s="425">
        <v>28</v>
      </c>
      <c r="E17" s="426">
        <v>122759</v>
      </c>
      <c r="F17" s="424">
        <v>2</v>
      </c>
      <c r="G17" s="425">
        <v>4</v>
      </c>
      <c r="H17" s="427">
        <v>28514</v>
      </c>
      <c r="I17" s="428"/>
      <c r="J17" s="429"/>
      <c r="K17" s="430"/>
      <c r="L17" s="424"/>
      <c r="M17" s="425"/>
      <c r="N17" s="434"/>
      <c r="O17" s="424"/>
      <c r="P17" s="425"/>
      <c r="Q17" s="434"/>
      <c r="R17" s="428"/>
      <c r="S17" s="429"/>
      <c r="T17" s="430"/>
      <c r="U17" s="428"/>
      <c r="V17" s="429"/>
      <c r="W17" s="435"/>
      <c r="X17" s="428"/>
      <c r="Y17" s="429"/>
      <c r="Z17" s="435"/>
      <c r="AA17" s="428"/>
      <c r="AB17" s="429"/>
      <c r="AC17" s="436"/>
      <c r="AD17" s="437">
        <v>151273</v>
      </c>
    </row>
    <row r="18" spans="1:30" s="404" customFormat="1" ht="18" hidden="1" customHeight="1">
      <c r="A18" s="1199"/>
      <c r="B18" s="441" t="s">
        <v>72</v>
      </c>
      <c r="C18" s="442">
        <v>3</v>
      </c>
      <c r="D18" s="443">
        <v>60</v>
      </c>
      <c r="E18" s="444">
        <v>138233</v>
      </c>
      <c r="F18" s="442"/>
      <c r="G18" s="443"/>
      <c r="H18" s="445"/>
      <c r="I18" s="446"/>
      <c r="J18" s="447"/>
      <c r="K18" s="448"/>
      <c r="L18" s="442"/>
      <c r="M18" s="443"/>
      <c r="N18" s="449"/>
      <c r="O18" s="442"/>
      <c r="P18" s="443"/>
      <c r="Q18" s="449"/>
      <c r="R18" s="446"/>
      <c r="S18" s="447"/>
      <c r="T18" s="448"/>
      <c r="U18" s="446"/>
      <c r="V18" s="447"/>
      <c r="W18" s="450"/>
      <c r="X18" s="446"/>
      <c r="Y18" s="447"/>
      <c r="Z18" s="450"/>
      <c r="AA18" s="446"/>
      <c r="AB18" s="447"/>
      <c r="AC18" s="451"/>
      <c r="AD18" s="452">
        <v>138233</v>
      </c>
    </row>
    <row r="19" spans="1:30" s="404" customFormat="1" ht="18" hidden="1" customHeight="1" thickBot="1">
      <c r="A19" s="1200"/>
      <c r="B19" s="453" t="s">
        <v>25</v>
      </c>
      <c r="C19" s="454">
        <v>18</v>
      </c>
      <c r="D19" s="455">
        <v>259</v>
      </c>
      <c r="E19" s="456">
        <v>793130</v>
      </c>
      <c r="F19" s="454">
        <v>4</v>
      </c>
      <c r="G19" s="455">
        <v>8</v>
      </c>
      <c r="H19" s="457">
        <v>53508</v>
      </c>
      <c r="I19" s="458"/>
      <c r="J19" s="459"/>
      <c r="K19" s="460"/>
      <c r="L19" s="454"/>
      <c r="M19" s="455"/>
      <c r="N19" s="457"/>
      <c r="O19" s="454"/>
      <c r="P19" s="455"/>
      <c r="Q19" s="457"/>
      <c r="R19" s="458"/>
      <c r="S19" s="459"/>
      <c r="T19" s="460"/>
      <c r="U19" s="458"/>
      <c r="V19" s="459"/>
      <c r="W19" s="461"/>
      <c r="X19" s="458"/>
      <c r="Y19" s="459"/>
      <c r="Z19" s="461"/>
      <c r="AA19" s="458"/>
      <c r="AB19" s="459"/>
      <c r="AC19" s="462"/>
      <c r="AD19" s="463">
        <v>846638</v>
      </c>
    </row>
    <row r="20" spans="1:30" s="404" customFormat="1" ht="18" hidden="1" customHeight="1">
      <c r="A20" s="1222">
        <v>21</v>
      </c>
      <c r="B20" s="411" t="s">
        <v>67</v>
      </c>
      <c r="C20" s="412">
        <v>4</v>
      </c>
      <c r="D20" s="413">
        <v>47</v>
      </c>
      <c r="E20" s="414">
        <v>133455</v>
      </c>
      <c r="F20" s="412">
        <v>1</v>
      </c>
      <c r="G20" s="413">
        <v>1</v>
      </c>
      <c r="H20" s="415">
        <v>6500</v>
      </c>
      <c r="I20" s="416">
        <v>4</v>
      </c>
      <c r="J20" s="417">
        <v>47</v>
      </c>
      <c r="K20" s="418">
        <v>11921</v>
      </c>
      <c r="L20" s="412"/>
      <c r="M20" s="413"/>
      <c r="N20" s="419"/>
      <c r="O20" s="412"/>
      <c r="P20" s="413"/>
      <c r="Q20" s="419"/>
      <c r="R20" s="416"/>
      <c r="S20" s="417"/>
      <c r="T20" s="418"/>
      <c r="U20" s="416"/>
      <c r="V20" s="417"/>
      <c r="W20" s="420"/>
      <c r="X20" s="416"/>
      <c r="Y20" s="417"/>
      <c r="Z20" s="420"/>
      <c r="AA20" s="416"/>
      <c r="AB20" s="417"/>
      <c r="AC20" s="421"/>
      <c r="AD20" s="437">
        <f t="shared" ref="AD20:AD32" si="0">E20+H20+K20+T20+Z20+W20+AC20+N20+Q20</f>
        <v>151876</v>
      </c>
    </row>
    <row r="21" spans="1:30" s="404" customFormat="1" ht="18" hidden="1" customHeight="1">
      <c r="A21" s="1199"/>
      <c r="B21" s="423" t="s">
        <v>68</v>
      </c>
      <c r="C21" s="424">
        <v>3</v>
      </c>
      <c r="D21" s="425">
        <v>57</v>
      </c>
      <c r="E21" s="426">
        <v>153393</v>
      </c>
      <c r="F21" s="424"/>
      <c r="G21" s="425"/>
      <c r="H21" s="427"/>
      <c r="I21" s="428"/>
      <c r="J21" s="429"/>
      <c r="K21" s="430"/>
      <c r="L21" s="431"/>
      <c r="M21" s="432"/>
      <c r="N21" s="433"/>
      <c r="O21" s="424"/>
      <c r="P21" s="425"/>
      <c r="Q21" s="434"/>
      <c r="R21" s="428"/>
      <c r="S21" s="429"/>
      <c r="T21" s="430"/>
      <c r="U21" s="428"/>
      <c r="V21" s="429"/>
      <c r="W21" s="435"/>
      <c r="X21" s="428"/>
      <c r="Y21" s="429"/>
      <c r="Z21" s="435"/>
      <c r="AA21" s="428"/>
      <c r="AB21" s="429"/>
      <c r="AC21" s="436"/>
      <c r="AD21" s="437">
        <f t="shared" si="0"/>
        <v>153393</v>
      </c>
    </row>
    <row r="22" spans="1:30" s="404" customFormat="1" ht="18" hidden="1" customHeight="1">
      <c r="A22" s="1199"/>
      <c r="B22" s="423" t="s">
        <v>69</v>
      </c>
      <c r="C22" s="424">
        <v>2</v>
      </c>
      <c r="D22" s="425">
        <v>13</v>
      </c>
      <c r="E22" s="426">
        <v>40980</v>
      </c>
      <c r="F22" s="424"/>
      <c r="G22" s="425"/>
      <c r="H22" s="427"/>
      <c r="I22" s="428">
        <v>1</v>
      </c>
      <c r="J22" s="429">
        <v>12</v>
      </c>
      <c r="K22" s="430">
        <v>310</v>
      </c>
      <c r="L22" s="424"/>
      <c r="M22" s="425"/>
      <c r="N22" s="434"/>
      <c r="O22" s="424"/>
      <c r="P22" s="425"/>
      <c r="Q22" s="434"/>
      <c r="R22" s="428"/>
      <c r="S22" s="429"/>
      <c r="T22" s="430"/>
      <c r="U22" s="428"/>
      <c r="V22" s="429"/>
      <c r="W22" s="435"/>
      <c r="X22" s="428"/>
      <c r="Y22" s="429"/>
      <c r="Z22" s="435"/>
      <c r="AA22" s="428"/>
      <c r="AB22" s="429"/>
      <c r="AC22" s="436"/>
      <c r="AD22" s="437">
        <f t="shared" si="0"/>
        <v>41290</v>
      </c>
    </row>
    <row r="23" spans="1:30" s="404" customFormat="1" ht="18" hidden="1" customHeight="1">
      <c r="A23" s="1199"/>
      <c r="B23" s="423" t="s">
        <v>70</v>
      </c>
      <c r="C23" s="424">
        <v>3</v>
      </c>
      <c r="D23" s="425">
        <v>26</v>
      </c>
      <c r="E23" s="426">
        <v>82825</v>
      </c>
      <c r="F23" s="424">
        <v>2</v>
      </c>
      <c r="G23" s="425">
        <v>4</v>
      </c>
      <c r="H23" s="427">
        <v>28000</v>
      </c>
      <c r="I23" s="428">
        <v>3</v>
      </c>
      <c r="J23" s="429">
        <v>26</v>
      </c>
      <c r="K23" s="430">
        <v>8284</v>
      </c>
      <c r="L23" s="438"/>
      <c r="M23" s="439"/>
      <c r="N23" s="440"/>
      <c r="O23" s="424"/>
      <c r="P23" s="425"/>
      <c r="Q23" s="434"/>
      <c r="R23" s="428"/>
      <c r="S23" s="429"/>
      <c r="T23" s="430"/>
      <c r="U23" s="428"/>
      <c r="V23" s="429"/>
      <c r="W23" s="435"/>
      <c r="X23" s="428"/>
      <c r="Y23" s="429"/>
      <c r="Z23" s="435"/>
      <c r="AA23" s="428"/>
      <c r="AB23" s="429"/>
      <c r="AC23" s="436"/>
      <c r="AD23" s="437">
        <f t="shared" si="0"/>
        <v>119109</v>
      </c>
    </row>
    <row r="24" spans="1:30" s="404" customFormat="1" ht="18" hidden="1" customHeight="1">
      <c r="A24" s="1199"/>
      <c r="B24" s="423" t="s">
        <v>71</v>
      </c>
      <c r="C24" s="424">
        <v>2</v>
      </c>
      <c r="D24" s="425">
        <v>28</v>
      </c>
      <c r="E24" s="426">
        <v>107260</v>
      </c>
      <c r="F24" s="424">
        <v>2</v>
      </c>
      <c r="G24" s="425">
        <v>4</v>
      </c>
      <c r="H24" s="427">
        <v>30000</v>
      </c>
      <c r="I24" s="428">
        <v>1</v>
      </c>
      <c r="J24" s="429">
        <v>18</v>
      </c>
      <c r="K24" s="430">
        <v>1598</v>
      </c>
      <c r="L24" s="424"/>
      <c r="M24" s="425"/>
      <c r="N24" s="434"/>
      <c r="O24" s="424"/>
      <c r="P24" s="425"/>
      <c r="Q24" s="434"/>
      <c r="R24" s="428"/>
      <c r="S24" s="429"/>
      <c r="T24" s="430"/>
      <c r="U24" s="428"/>
      <c r="V24" s="429"/>
      <c r="W24" s="435"/>
      <c r="X24" s="428"/>
      <c r="Y24" s="429"/>
      <c r="Z24" s="435"/>
      <c r="AA24" s="428"/>
      <c r="AB24" s="429"/>
      <c r="AC24" s="436"/>
      <c r="AD24" s="437">
        <f t="shared" si="0"/>
        <v>138858</v>
      </c>
    </row>
    <row r="25" spans="1:30" s="404" customFormat="1" ht="18" hidden="1" customHeight="1">
      <c r="A25" s="1199"/>
      <c r="B25" s="441" t="s">
        <v>72</v>
      </c>
      <c r="C25" s="442">
        <v>3</v>
      </c>
      <c r="D25" s="443">
        <v>51</v>
      </c>
      <c r="E25" s="444">
        <v>135978</v>
      </c>
      <c r="F25" s="442">
        <v>2</v>
      </c>
      <c r="G25" s="443">
        <v>6</v>
      </c>
      <c r="H25" s="445">
        <v>45000</v>
      </c>
      <c r="I25" s="446">
        <v>2</v>
      </c>
      <c r="J25" s="447">
        <v>38</v>
      </c>
      <c r="K25" s="448">
        <v>6178</v>
      </c>
      <c r="L25" s="442"/>
      <c r="M25" s="443"/>
      <c r="N25" s="449"/>
      <c r="O25" s="442"/>
      <c r="P25" s="443"/>
      <c r="Q25" s="449"/>
      <c r="R25" s="446"/>
      <c r="S25" s="447"/>
      <c r="T25" s="448"/>
      <c r="U25" s="446"/>
      <c r="V25" s="447"/>
      <c r="W25" s="450"/>
      <c r="X25" s="446"/>
      <c r="Y25" s="447"/>
      <c r="Z25" s="450"/>
      <c r="AA25" s="446"/>
      <c r="AB25" s="447"/>
      <c r="AC25" s="451"/>
      <c r="AD25" s="437">
        <f t="shared" si="0"/>
        <v>187156</v>
      </c>
    </row>
    <row r="26" spans="1:30" s="404" customFormat="1" ht="18" hidden="1" customHeight="1" thickBot="1">
      <c r="A26" s="1200"/>
      <c r="B26" s="453" t="s">
        <v>25</v>
      </c>
      <c r="C26" s="454">
        <v>16</v>
      </c>
      <c r="D26" s="455">
        <v>238</v>
      </c>
      <c r="E26" s="456">
        <f t="shared" ref="E26:K26" si="1">SUM(E20:E25)</f>
        <v>653891</v>
      </c>
      <c r="F26" s="454">
        <f t="shared" si="1"/>
        <v>7</v>
      </c>
      <c r="G26" s="455">
        <f t="shared" si="1"/>
        <v>15</v>
      </c>
      <c r="H26" s="457">
        <f t="shared" si="1"/>
        <v>109500</v>
      </c>
      <c r="I26" s="454">
        <f t="shared" si="1"/>
        <v>11</v>
      </c>
      <c r="J26" s="455">
        <f t="shared" si="1"/>
        <v>141</v>
      </c>
      <c r="K26" s="457">
        <f t="shared" si="1"/>
        <v>28291</v>
      </c>
      <c r="L26" s="454"/>
      <c r="M26" s="455"/>
      <c r="N26" s="457"/>
      <c r="O26" s="454"/>
      <c r="P26" s="455"/>
      <c r="Q26" s="457"/>
      <c r="R26" s="458"/>
      <c r="S26" s="459"/>
      <c r="T26" s="460"/>
      <c r="U26" s="458"/>
      <c r="V26" s="459"/>
      <c r="W26" s="461"/>
      <c r="X26" s="458"/>
      <c r="Y26" s="459"/>
      <c r="Z26" s="461"/>
      <c r="AA26" s="458"/>
      <c r="AB26" s="459"/>
      <c r="AC26" s="462"/>
      <c r="AD26" s="463">
        <f t="shared" si="0"/>
        <v>791682</v>
      </c>
    </row>
    <row r="27" spans="1:30" s="404" customFormat="1" ht="18" hidden="1" customHeight="1">
      <c r="A27" s="1222">
        <v>23</v>
      </c>
      <c r="B27" s="411" t="s">
        <v>67</v>
      </c>
      <c r="C27" s="412">
        <v>4</v>
      </c>
      <c r="D27" s="413">
        <v>46</v>
      </c>
      <c r="E27" s="414">
        <v>145529</v>
      </c>
      <c r="F27" s="412">
        <v>3</v>
      </c>
      <c r="G27" s="413">
        <v>4</v>
      </c>
      <c r="H27" s="415">
        <v>4268</v>
      </c>
      <c r="I27" s="416">
        <v>3</v>
      </c>
      <c r="J27" s="417">
        <v>16</v>
      </c>
      <c r="K27" s="418">
        <v>2855</v>
      </c>
      <c r="L27" s="412"/>
      <c r="M27" s="413"/>
      <c r="N27" s="419"/>
      <c r="O27" s="412"/>
      <c r="P27" s="413"/>
      <c r="Q27" s="419"/>
      <c r="R27" s="416"/>
      <c r="S27" s="417"/>
      <c r="T27" s="418"/>
      <c r="U27" s="416"/>
      <c r="V27" s="417"/>
      <c r="W27" s="420"/>
      <c r="X27" s="416"/>
      <c r="Y27" s="417"/>
      <c r="Z27" s="420"/>
      <c r="AA27" s="416"/>
      <c r="AB27" s="417"/>
      <c r="AC27" s="421"/>
      <c r="AD27" s="437">
        <f t="shared" si="0"/>
        <v>152652</v>
      </c>
    </row>
    <row r="28" spans="1:30" s="404" customFormat="1" ht="18" hidden="1" customHeight="1">
      <c r="A28" s="1199"/>
      <c r="B28" s="423" t="s">
        <v>68</v>
      </c>
      <c r="C28" s="424">
        <v>3</v>
      </c>
      <c r="D28" s="425">
        <v>57</v>
      </c>
      <c r="E28" s="426">
        <v>284087</v>
      </c>
      <c r="F28" s="424">
        <v>1</v>
      </c>
      <c r="G28" s="425">
        <v>6</v>
      </c>
      <c r="H28" s="427">
        <v>8709</v>
      </c>
      <c r="I28" s="428">
        <v>1</v>
      </c>
      <c r="J28" s="429">
        <v>17</v>
      </c>
      <c r="K28" s="430">
        <v>2256</v>
      </c>
      <c r="L28" s="431"/>
      <c r="M28" s="432"/>
      <c r="N28" s="433"/>
      <c r="O28" s="424"/>
      <c r="P28" s="425"/>
      <c r="Q28" s="434"/>
      <c r="R28" s="428"/>
      <c r="S28" s="429"/>
      <c r="T28" s="430"/>
      <c r="U28" s="428"/>
      <c r="V28" s="429"/>
      <c r="W28" s="435"/>
      <c r="X28" s="428"/>
      <c r="Y28" s="429"/>
      <c r="Z28" s="435"/>
      <c r="AA28" s="428"/>
      <c r="AB28" s="429"/>
      <c r="AC28" s="436"/>
      <c r="AD28" s="437">
        <f t="shared" si="0"/>
        <v>295052</v>
      </c>
    </row>
    <row r="29" spans="1:30" s="404" customFormat="1" ht="18" hidden="1" customHeight="1">
      <c r="A29" s="1199"/>
      <c r="B29" s="423" t="s">
        <v>69</v>
      </c>
      <c r="C29" s="424">
        <v>1</v>
      </c>
      <c r="D29" s="425">
        <v>12</v>
      </c>
      <c r="E29" s="426">
        <v>66549</v>
      </c>
      <c r="F29" s="424">
        <v>1</v>
      </c>
      <c r="G29" s="425">
        <v>17</v>
      </c>
      <c r="H29" s="427">
        <v>29067</v>
      </c>
      <c r="I29" s="428"/>
      <c r="J29" s="429"/>
      <c r="K29" s="430"/>
      <c r="L29" s="424"/>
      <c r="M29" s="425"/>
      <c r="N29" s="434"/>
      <c r="O29" s="424"/>
      <c r="P29" s="425"/>
      <c r="Q29" s="434"/>
      <c r="R29" s="428"/>
      <c r="S29" s="429"/>
      <c r="T29" s="430"/>
      <c r="U29" s="428"/>
      <c r="V29" s="429"/>
      <c r="W29" s="435"/>
      <c r="X29" s="428"/>
      <c r="Y29" s="429"/>
      <c r="Z29" s="435"/>
      <c r="AA29" s="428"/>
      <c r="AB29" s="429"/>
      <c r="AC29" s="436"/>
      <c r="AD29" s="437">
        <f t="shared" si="0"/>
        <v>95616</v>
      </c>
    </row>
    <row r="30" spans="1:30" s="404" customFormat="1" ht="18" hidden="1" customHeight="1">
      <c r="A30" s="1199"/>
      <c r="B30" s="423" t="s">
        <v>70</v>
      </c>
      <c r="C30" s="424">
        <v>3</v>
      </c>
      <c r="D30" s="425">
        <v>26</v>
      </c>
      <c r="E30" s="426">
        <v>94282</v>
      </c>
      <c r="F30" s="424"/>
      <c r="G30" s="425"/>
      <c r="H30" s="427"/>
      <c r="I30" s="428">
        <v>2</v>
      </c>
      <c r="J30" s="429">
        <v>12</v>
      </c>
      <c r="K30" s="430">
        <v>2873</v>
      </c>
      <c r="L30" s="438"/>
      <c r="M30" s="439"/>
      <c r="N30" s="440"/>
      <c r="O30" s="424"/>
      <c r="P30" s="425"/>
      <c r="Q30" s="434"/>
      <c r="R30" s="428"/>
      <c r="S30" s="429"/>
      <c r="T30" s="430"/>
      <c r="U30" s="428"/>
      <c r="V30" s="429"/>
      <c r="W30" s="435"/>
      <c r="X30" s="428"/>
      <c r="Y30" s="429"/>
      <c r="Z30" s="435"/>
      <c r="AA30" s="428"/>
      <c r="AB30" s="429"/>
      <c r="AC30" s="436"/>
      <c r="AD30" s="437">
        <f t="shared" si="0"/>
        <v>97155</v>
      </c>
    </row>
    <row r="31" spans="1:30" s="404" customFormat="1" ht="18" hidden="1" customHeight="1">
      <c r="A31" s="1199"/>
      <c r="B31" s="423" t="s">
        <v>71</v>
      </c>
      <c r="C31" s="424">
        <v>2</v>
      </c>
      <c r="D31" s="425">
        <v>26</v>
      </c>
      <c r="E31" s="426">
        <v>109650</v>
      </c>
      <c r="F31" s="424">
        <v>2</v>
      </c>
      <c r="G31" s="425">
        <v>8</v>
      </c>
      <c r="H31" s="427">
        <v>12106</v>
      </c>
      <c r="I31" s="428">
        <v>1</v>
      </c>
      <c r="J31" s="429">
        <v>16</v>
      </c>
      <c r="K31" s="430">
        <v>847</v>
      </c>
      <c r="L31" s="424"/>
      <c r="M31" s="425"/>
      <c r="N31" s="434"/>
      <c r="O31" s="424"/>
      <c r="P31" s="425"/>
      <c r="Q31" s="434"/>
      <c r="R31" s="428"/>
      <c r="S31" s="429"/>
      <c r="T31" s="430"/>
      <c r="U31" s="428"/>
      <c r="V31" s="429"/>
      <c r="W31" s="435"/>
      <c r="X31" s="428"/>
      <c r="Y31" s="429"/>
      <c r="Z31" s="435"/>
      <c r="AA31" s="428"/>
      <c r="AB31" s="429"/>
      <c r="AC31" s="436"/>
      <c r="AD31" s="437">
        <f t="shared" si="0"/>
        <v>122603</v>
      </c>
    </row>
    <row r="32" spans="1:30" s="404" customFormat="1" ht="18" hidden="1" customHeight="1">
      <c r="A32" s="1199"/>
      <c r="B32" s="441" t="s">
        <v>72</v>
      </c>
      <c r="C32" s="442">
        <v>3</v>
      </c>
      <c r="D32" s="443">
        <v>52</v>
      </c>
      <c r="E32" s="444">
        <v>291369</v>
      </c>
      <c r="F32" s="442">
        <v>1</v>
      </c>
      <c r="G32" s="443">
        <v>10</v>
      </c>
      <c r="H32" s="445">
        <v>16662</v>
      </c>
      <c r="I32" s="446">
        <v>0</v>
      </c>
      <c r="J32" s="447">
        <v>0</v>
      </c>
      <c r="K32" s="448">
        <v>0</v>
      </c>
      <c r="L32" s="442"/>
      <c r="M32" s="443"/>
      <c r="N32" s="449"/>
      <c r="O32" s="442"/>
      <c r="P32" s="443"/>
      <c r="Q32" s="449"/>
      <c r="R32" s="446"/>
      <c r="S32" s="447"/>
      <c r="T32" s="448"/>
      <c r="U32" s="446"/>
      <c r="V32" s="447"/>
      <c r="W32" s="450"/>
      <c r="X32" s="446"/>
      <c r="Y32" s="447"/>
      <c r="Z32" s="450"/>
      <c r="AA32" s="446"/>
      <c r="AB32" s="447"/>
      <c r="AC32" s="451"/>
      <c r="AD32" s="437">
        <f t="shared" si="0"/>
        <v>308031</v>
      </c>
    </row>
    <row r="33" spans="1:30" s="404" customFormat="1" ht="18" hidden="1" customHeight="1" thickBot="1">
      <c r="A33" s="1200"/>
      <c r="B33" s="453" t="s">
        <v>25</v>
      </c>
      <c r="C33" s="454">
        <v>16</v>
      </c>
      <c r="D33" s="455">
        <v>219</v>
      </c>
      <c r="E33" s="456">
        <f t="shared" ref="E33:K33" si="2">SUM(E27:E32)</f>
        <v>991466</v>
      </c>
      <c r="F33" s="454">
        <f t="shared" si="2"/>
        <v>8</v>
      </c>
      <c r="G33" s="455">
        <f t="shared" si="2"/>
        <v>45</v>
      </c>
      <c r="H33" s="457">
        <f t="shared" si="2"/>
        <v>70812</v>
      </c>
      <c r="I33" s="454">
        <f t="shared" si="2"/>
        <v>7</v>
      </c>
      <c r="J33" s="455">
        <f t="shared" si="2"/>
        <v>61</v>
      </c>
      <c r="K33" s="457">
        <f t="shared" si="2"/>
        <v>8831</v>
      </c>
      <c r="L33" s="454"/>
      <c r="M33" s="455"/>
      <c r="N33" s="457"/>
      <c r="O33" s="454"/>
      <c r="P33" s="455"/>
      <c r="Q33" s="457"/>
      <c r="R33" s="464"/>
      <c r="S33" s="465"/>
      <c r="T33" s="466"/>
      <c r="U33" s="464"/>
      <c r="V33" s="465"/>
      <c r="W33" s="467"/>
      <c r="X33" s="464"/>
      <c r="Y33" s="465"/>
      <c r="Z33" s="467"/>
      <c r="AA33" s="464"/>
      <c r="AB33" s="465"/>
      <c r="AC33" s="468"/>
      <c r="AD33" s="469">
        <f>SUM(AD27:AD32)</f>
        <v>1071109</v>
      </c>
    </row>
    <row r="34" spans="1:30" s="404" customFormat="1" ht="18" hidden="1" customHeight="1">
      <c r="A34" s="1216">
        <v>29</v>
      </c>
      <c r="B34" s="470" t="s">
        <v>67</v>
      </c>
      <c r="C34" s="471">
        <v>5</v>
      </c>
      <c r="D34" s="472">
        <v>46</v>
      </c>
      <c r="E34" s="473">
        <v>199627</v>
      </c>
      <c r="F34" s="471">
        <v>2</v>
      </c>
      <c r="G34" s="472">
        <v>20</v>
      </c>
      <c r="H34" s="473">
        <v>25115</v>
      </c>
      <c r="I34" s="474"/>
      <c r="J34" s="472"/>
      <c r="K34" s="473"/>
      <c r="L34" s="471"/>
      <c r="M34" s="472"/>
      <c r="N34" s="473"/>
      <c r="O34" s="471"/>
      <c r="P34" s="472"/>
      <c r="Q34" s="475"/>
      <c r="R34" s="476"/>
      <c r="S34" s="477"/>
      <c r="T34" s="478"/>
      <c r="U34" s="479"/>
      <c r="V34" s="477"/>
      <c r="W34" s="480"/>
      <c r="X34" s="479"/>
      <c r="Y34" s="477"/>
      <c r="Z34" s="480"/>
      <c r="AA34" s="479"/>
      <c r="AB34" s="477"/>
      <c r="AC34" s="481"/>
      <c r="AD34" s="482">
        <f t="shared" ref="AD34:AD39" si="3">E34+H34+K34+T34+Z34+W34+AC34+N34+Q34</f>
        <v>224742</v>
      </c>
    </row>
    <row r="35" spans="1:30" s="404" customFormat="1" ht="18" hidden="1" customHeight="1">
      <c r="A35" s="1217"/>
      <c r="B35" s="483" t="s">
        <v>68</v>
      </c>
      <c r="C35" s="484">
        <v>3</v>
      </c>
      <c r="D35" s="485">
        <v>47</v>
      </c>
      <c r="E35" s="486">
        <v>239247</v>
      </c>
      <c r="F35" s="484">
        <v>1</v>
      </c>
      <c r="G35" s="485">
        <v>2</v>
      </c>
      <c r="H35" s="486">
        <v>1750</v>
      </c>
      <c r="I35" s="484"/>
      <c r="J35" s="485"/>
      <c r="K35" s="486"/>
      <c r="L35" s="484"/>
      <c r="M35" s="485"/>
      <c r="N35" s="486"/>
      <c r="O35" s="484"/>
      <c r="P35" s="485"/>
      <c r="Q35" s="487"/>
      <c r="R35" s="488"/>
      <c r="S35" s="489"/>
      <c r="T35" s="490"/>
      <c r="U35" s="491"/>
      <c r="V35" s="489"/>
      <c r="W35" s="492"/>
      <c r="X35" s="491"/>
      <c r="Y35" s="489"/>
      <c r="Z35" s="492"/>
      <c r="AA35" s="491"/>
      <c r="AB35" s="489"/>
      <c r="AC35" s="493"/>
      <c r="AD35" s="494">
        <f t="shared" si="3"/>
        <v>240997</v>
      </c>
    </row>
    <row r="36" spans="1:30" s="404" customFormat="1" ht="18" hidden="1" customHeight="1">
      <c r="A36" s="1217"/>
      <c r="B36" s="495" t="s">
        <v>69</v>
      </c>
      <c r="C36" s="484">
        <v>2</v>
      </c>
      <c r="D36" s="485">
        <v>16</v>
      </c>
      <c r="E36" s="486">
        <v>109263</v>
      </c>
      <c r="F36" s="484">
        <v>1</v>
      </c>
      <c r="G36" s="485">
        <v>8</v>
      </c>
      <c r="H36" s="486">
        <v>13600</v>
      </c>
      <c r="I36" s="484"/>
      <c r="J36" s="485"/>
      <c r="K36" s="496"/>
      <c r="L36" s="497"/>
      <c r="M36" s="485"/>
      <c r="N36" s="486"/>
      <c r="O36" s="484"/>
      <c r="P36" s="485"/>
      <c r="Q36" s="487"/>
      <c r="R36" s="488"/>
      <c r="S36" s="489"/>
      <c r="T36" s="490"/>
      <c r="U36" s="491"/>
      <c r="V36" s="489"/>
      <c r="W36" s="492"/>
      <c r="X36" s="491"/>
      <c r="Y36" s="489"/>
      <c r="Z36" s="492"/>
      <c r="AA36" s="491"/>
      <c r="AB36" s="489"/>
      <c r="AC36" s="493"/>
      <c r="AD36" s="498">
        <f t="shared" si="3"/>
        <v>122863</v>
      </c>
    </row>
    <row r="37" spans="1:30" s="404" customFormat="1" ht="18" hidden="1" customHeight="1">
      <c r="A37" s="1217"/>
      <c r="B37" s="495" t="s">
        <v>70</v>
      </c>
      <c r="C37" s="484">
        <v>3</v>
      </c>
      <c r="D37" s="485">
        <v>20</v>
      </c>
      <c r="E37" s="486">
        <v>84615</v>
      </c>
      <c r="F37" s="484">
        <v>1</v>
      </c>
      <c r="G37" s="485">
        <v>1</v>
      </c>
      <c r="H37" s="486">
        <v>250</v>
      </c>
      <c r="I37" s="484"/>
      <c r="J37" s="485"/>
      <c r="K37" s="486"/>
      <c r="L37" s="484"/>
      <c r="M37" s="485"/>
      <c r="N37" s="486"/>
      <c r="O37" s="484"/>
      <c r="P37" s="485"/>
      <c r="Q37" s="487"/>
      <c r="R37" s="488"/>
      <c r="S37" s="489"/>
      <c r="T37" s="490"/>
      <c r="U37" s="491"/>
      <c r="V37" s="489"/>
      <c r="W37" s="492"/>
      <c r="X37" s="491"/>
      <c r="Y37" s="489"/>
      <c r="Z37" s="492"/>
      <c r="AA37" s="491"/>
      <c r="AB37" s="489"/>
      <c r="AC37" s="493"/>
      <c r="AD37" s="499">
        <f t="shared" si="3"/>
        <v>84865</v>
      </c>
    </row>
    <row r="38" spans="1:30" s="404" customFormat="1" ht="18" hidden="1" customHeight="1">
      <c r="A38" s="1217"/>
      <c r="B38" s="495" t="s">
        <v>71</v>
      </c>
      <c r="C38" s="484">
        <v>3</v>
      </c>
      <c r="D38" s="485">
        <v>17</v>
      </c>
      <c r="E38" s="486">
        <v>87453</v>
      </c>
      <c r="F38" s="484">
        <v>2</v>
      </c>
      <c r="G38" s="485">
        <v>15</v>
      </c>
      <c r="H38" s="486">
        <v>13440</v>
      </c>
      <c r="I38" s="484"/>
      <c r="J38" s="485"/>
      <c r="K38" s="486"/>
      <c r="L38" s="484"/>
      <c r="M38" s="485"/>
      <c r="N38" s="486"/>
      <c r="O38" s="484"/>
      <c r="P38" s="485"/>
      <c r="Q38" s="487"/>
      <c r="R38" s="488"/>
      <c r="S38" s="489"/>
      <c r="T38" s="490"/>
      <c r="U38" s="491"/>
      <c r="V38" s="489"/>
      <c r="W38" s="492"/>
      <c r="X38" s="491"/>
      <c r="Y38" s="489"/>
      <c r="Z38" s="492"/>
      <c r="AA38" s="491"/>
      <c r="AB38" s="489"/>
      <c r="AC38" s="493"/>
      <c r="AD38" s="494">
        <f t="shared" si="3"/>
        <v>100893</v>
      </c>
    </row>
    <row r="39" spans="1:30" s="404" customFormat="1" ht="18" hidden="1" customHeight="1">
      <c r="A39" s="1217"/>
      <c r="B39" s="500" t="s">
        <v>72</v>
      </c>
      <c r="C39" s="501">
        <v>6</v>
      </c>
      <c r="D39" s="502">
        <v>59</v>
      </c>
      <c r="E39" s="503">
        <v>323463</v>
      </c>
      <c r="F39" s="501">
        <v>2</v>
      </c>
      <c r="G39" s="502">
        <v>13</v>
      </c>
      <c r="H39" s="503">
        <v>12341</v>
      </c>
      <c r="I39" s="501"/>
      <c r="J39" s="502"/>
      <c r="K39" s="504"/>
      <c r="L39" s="505"/>
      <c r="M39" s="502"/>
      <c r="N39" s="503"/>
      <c r="O39" s="501"/>
      <c r="P39" s="502"/>
      <c r="Q39" s="506"/>
      <c r="R39" s="507"/>
      <c r="S39" s="508"/>
      <c r="T39" s="509"/>
      <c r="U39" s="510"/>
      <c r="V39" s="508"/>
      <c r="W39" s="511"/>
      <c r="X39" s="510"/>
      <c r="Y39" s="508"/>
      <c r="Z39" s="511"/>
      <c r="AA39" s="510"/>
      <c r="AB39" s="508"/>
      <c r="AC39" s="512"/>
      <c r="AD39" s="498">
        <f t="shared" si="3"/>
        <v>335804</v>
      </c>
    </row>
    <row r="40" spans="1:30" s="404" customFormat="1" ht="18" hidden="1" customHeight="1" thickBot="1">
      <c r="A40" s="1218"/>
      <c r="B40" s="513" t="s">
        <v>25</v>
      </c>
      <c r="C40" s="514">
        <f t="shared" ref="C40:H40" si="4">SUM(C34:C39)</f>
        <v>22</v>
      </c>
      <c r="D40" s="515">
        <f t="shared" si="4"/>
        <v>205</v>
      </c>
      <c r="E40" s="516">
        <f t="shared" si="4"/>
        <v>1043668</v>
      </c>
      <c r="F40" s="514">
        <f t="shared" si="4"/>
        <v>9</v>
      </c>
      <c r="G40" s="515">
        <f t="shared" si="4"/>
        <v>59</v>
      </c>
      <c r="H40" s="516">
        <f t="shared" si="4"/>
        <v>66496</v>
      </c>
      <c r="I40" s="514"/>
      <c r="J40" s="515"/>
      <c r="K40" s="517">
        <f>SUM(K34:K39)</f>
        <v>0</v>
      </c>
      <c r="L40" s="518"/>
      <c r="M40" s="515"/>
      <c r="N40" s="516"/>
      <c r="O40" s="514"/>
      <c r="P40" s="515"/>
      <c r="Q40" s="519"/>
      <c r="R40" s="520"/>
      <c r="S40" s="521"/>
      <c r="T40" s="522"/>
      <c r="U40" s="523"/>
      <c r="V40" s="521"/>
      <c r="W40" s="524"/>
      <c r="X40" s="523"/>
      <c r="Y40" s="521"/>
      <c r="Z40" s="524"/>
      <c r="AA40" s="523"/>
      <c r="AB40" s="521"/>
      <c r="AC40" s="525"/>
      <c r="AD40" s="526">
        <f>SUM(AD34:AD39)</f>
        <v>1110164</v>
      </c>
    </row>
    <row r="41" spans="1:30" s="404" customFormat="1" ht="18" hidden="1" customHeight="1">
      <c r="A41" s="1216">
        <v>30</v>
      </c>
      <c r="B41" s="470" t="s">
        <v>67</v>
      </c>
      <c r="C41" s="471">
        <v>5</v>
      </c>
      <c r="D41" s="472">
        <v>45</v>
      </c>
      <c r="E41" s="473">
        <v>200281</v>
      </c>
      <c r="F41" s="471">
        <v>3</v>
      </c>
      <c r="G41" s="472">
        <v>20</v>
      </c>
      <c r="H41" s="473">
        <v>23857</v>
      </c>
      <c r="I41" s="474"/>
      <c r="J41" s="472"/>
      <c r="K41" s="473"/>
      <c r="L41" s="471"/>
      <c r="M41" s="472"/>
      <c r="N41" s="473"/>
      <c r="O41" s="471"/>
      <c r="P41" s="472"/>
      <c r="Q41" s="475"/>
      <c r="R41" s="476"/>
      <c r="S41" s="477"/>
      <c r="T41" s="478"/>
      <c r="U41" s="479"/>
      <c r="V41" s="477"/>
      <c r="W41" s="480"/>
      <c r="X41" s="479"/>
      <c r="Y41" s="477"/>
      <c r="Z41" s="480"/>
      <c r="AA41" s="479"/>
      <c r="AB41" s="477"/>
      <c r="AC41" s="481"/>
      <c r="AD41" s="482">
        <f t="shared" ref="AD41:AD46" si="5">E41+H41+K41+T41+Z41+W41+AC41+N41+Q41</f>
        <v>224138</v>
      </c>
    </row>
    <row r="42" spans="1:30" s="404" customFormat="1" ht="18" hidden="1" customHeight="1">
      <c r="A42" s="1217"/>
      <c r="B42" s="483" t="s">
        <v>68</v>
      </c>
      <c r="C42" s="484">
        <v>3</v>
      </c>
      <c r="D42" s="485">
        <v>44</v>
      </c>
      <c r="E42" s="486">
        <v>225716</v>
      </c>
      <c r="F42" s="484">
        <v>1</v>
      </c>
      <c r="G42" s="485">
        <v>2</v>
      </c>
      <c r="H42" s="486">
        <v>3000</v>
      </c>
      <c r="I42" s="484"/>
      <c r="J42" s="485"/>
      <c r="K42" s="486"/>
      <c r="L42" s="484"/>
      <c r="M42" s="485"/>
      <c r="N42" s="486"/>
      <c r="O42" s="484"/>
      <c r="P42" s="485"/>
      <c r="Q42" s="487"/>
      <c r="R42" s="488"/>
      <c r="S42" s="489"/>
      <c r="T42" s="490"/>
      <c r="U42" s="491"/>
      <c r="V42" s="489"/>
      <c r="W42" s="492"/>
      <c r="X42" s="491"/>
      <c r="Y42" s="489"/>
      <c r="Z42" s="492"/>
      <c r="AA42" s="491"/>
      <c r="AB42" s="489"/>
      <c r="AC42" s="493"/>
      <c r="AD42" s="494">
        <f t="shared" si="5"/>
        <v>228716</v>
      </c>
    </row>
    <row r="43" spans="1:30" s="404" customFormat="1" ht="18" hidden="1" customHeight="1">
      <c r="A43" s="1217"/>
      <c r="B43" s="495" t="s">
        <v>69</v>
      </c>
      <c r="C43" s="484">
        <v>1</v>
      </c>
      <c r="D43" s="485">
        <v>13</v>
      </c>
      <c r="E43" s="486">
        <v>93806</v>
      </c>
      <c r="F43" s="484">
        <v>1</v>
      </c>
      <c r="G43" s="485">
        <v>13</v>
      </c>
      <c r="H43" s="486">
        <v>21910</v>
      </c>
      <c r="I43" s="484"/>
      <c r="J43" s="485"/>
      <c r="K43" s="496"/>
      <c r="L43" s="497"/>
      <c r="M43" s="485"/>
      <c r="N43" s="486"/>
      <c r="O43" s="484"/>
      <c r="P43" s="485"/>
      <c r="Q43" s="487"/>
      <c r="R43" s="488"/>
      <c r="S43" s="489"/>
      <c r="T43" s="490"/>
      <c r="U43" s="491"/>
      <c r="V43" s="489"/>
      <c r="W43" s="492"/>
      <c r="X43" s="491"/>
      <c r="Y43" s="489"/>
      <c r="Z43" s="492"/>
      <c r="AA43" s="491"/>
      <c r="AB43" s="489"/>
      <c r="AC43" s="493"/>
      <c r="AD43" s="494">
        <f t="shared" si="5"/>
        <v>115716</v>
      </c>
    </row>
    <row r="44" spans="1:30" s="404" customFormat="1" ht="18" hidden="1" customHeight="1">
      <c r="A44" s="1217"/>
      <c r="B44" s="495" t="s">
        <v>70</v>
      </c>
      <c r="C44" s="484">
        <v>3</v>
      </c>
      <c r="D44" s="485">
        <v>20</v>
      </c>
      <c r="E44" s="486">
        <v>82702</v>
      </c>
      <c r="F44" s="484">
        <v>0</v>
      </c>
      <c r="G44" s="485">
        <v>0</v>
      </c>
      <c r="H44" s="486">
        <v>0</v>
      </c>
      <c r="I44" s="484"/>
      <c r="J44" s="485"/>
      <c r="K44" s="486"/>
      <c r="L44" s="484"/>
      <c r="M44" s="485"/>
      <c r="N44" s="486"/>
      <c r="O44" s="484"/>
      <c r="P44" s="485"/>
      <c r="Q44" s="487"/>
      <c r="R44" s="488"/>
      <c r="S44" s="489"/>
      <c r="T44" s="490"/>
      <c r="U44" s="491"/>
      <c r="V44" s="489"/>
      <c r="W44" s="492"/>
      <c r="X44" s="491"/>
      <c r="Y44" s="489"/>
      <c r="Z44" s="492"/>
      <c r="AA44" s="491"/>
      <c r="AB44" s="489"/>
      <c r="AC44" s="493"/>
      <c r="AD44" s="499">
        <f t="shared" si="5"/>
        <v>82702</v>
      </c>
    </row>
    <row r="45" spans="1:30" s="404" customFormat="1" ht="18" hidden="1" customHeight="1">
      <c r="A45" s="1217"/>
      <c r="B45" s="495" t="s">
        <v>71</v>
      </c>
      <c r="C45" s="484">
        <v>3</v>
      </c>
      <c r="D45" s="485">
        <v>16</v>
      </c>
      <c r="E45" s="486">
        <v>80013</v>
      </c>
      <c r="F45" s="484">
        <v>1</v>
      </c>
      <c r="G45" s="485">
        <v>17</v>
      </c>
      <c r="H45" s="486">
        <v>19080</v>
      </c>
      <c r="I45" s="484"/>
      <c r="J45" s="485"/>
      <c r="K45" s="486"/>
      <c r="L45" s="484"/>
      <c r="M45" s="485"/>
      <c r="N45" s="486"/>
      <c r="O45" s="484"/>
      <c r="P45" s="485"/>
      <c r="Q45" s="487"/>
      <c r="R45" s="488"/>
      <c r="S45" s="489"/>
      <c r="T45" s="490"/>
      <c r="U45" s="491"/>
      <c r="V45" s="489"/>
      <c r="W45" s="492"/>
      <c r="X45" s="491"/>
      <c r="Y45" s="489"/>
      <c r="Z45" s="492"/>
      <c r="AA45" s="491"/>
      <c r="AB45" s="489"/>
      <c r="AC45" s="493"/>
      <c r="AD45" s="494">
        <f t="shared" si="5"/>
        <v>99093</v>
      </c>
    </row>
    <row r="46" spans="1:30" s="404" customFormat="1" ht="18" hidden="1" customHeight="1">
      <c r="A46" s="1217"/>
      <c r="B46" s="500" t="s">
        <v>72</v>
      </c>
      <c r="C46" s="501">
        <v>4</v>
      </c>
      <c r="D46" s="502">
        <v>67</v>
      </c>
      <c r="E46" s="503">
        <v>345998</v>
      </c>
      <c r="F46" s="501">
        <v>3</v>
      </c>
      <c r="G46" s="502">
        <v>26</v>
      </c>
      <c r="H46" s="503">
        <v>32482</v>
      </c>
      <c r="I46" s="501"/>
      <c r="J46" s="502"/>
      <c r="K46" s="504"/>
      <c r="L46" s="505"/>
      <c r="M46" s="502"/>
      <c r="N46" s="503"/>
      <c r="O46" s="501"/>
      <c r="P46" s="502"/>
      <c r="Q46" s="506"/>
      <c r="R46" s="507"/>
      <c r="S46" s="508"/>
      <c r="T46" s="509"/>
      <c r="U46" s="510"/>
      <c r="V46" s="508"/>
      <c r="W46" s="511"/>
      <c r="X46" s="510"/>
      <c r="Y46" s="508"/>
      <c r="Z46" s="511"/>
      <c r="AA46" s="510"/>
      <c r="AB46" s="508"/>
      <c r="AC46" s="512"/>
      <c r="AD46" s="527">
        <f t="shared" si="5"/>
        <v>378480</v>
      </c>
    </row>
    <row r="47" spans="1:30" s="404" customFormat="1" ht="18" hidden="1" customHeight="1" thickBot="1">
      <c r="A47" s="1218"/>
      <c r="B47" s="513" t="s">
        <v>25</v>
      </c>
      <c r="C47" s="514">
        <f t="shared" ref="C47:H47" si="6">SUM(C41:C46)</f>
        <v>19</v>
      </c>
      <c r="D47" s="515">
        <f t="shared" si="6"/>
        <v>205</v>
      </c>
      <c r="E47" s="516">
        <f t="shared" si="6"/>
        <v>1028516</v>
      </c>
      <c r="F47" s="514">
        <f t="shared" si="6"/>
        <v>9</v>
      </c>
      <c r="G47" s="515">
        <f t="shared" si="6"/>
        <v>78</v>
      </c>
      <c r="H47" s="516">
        <f t="shared" si="6"/>
        <v>100329</v>
      </c>
      <c r="I47" s="514"/>
      <c r="J47" s="515"/>
      <c r="K47" s="517">
        <f>SUM(K41:K46)</f>
        <v>0</v>
      </c>
      <c r="L47" s="518"/>
      <c r="M47" s="515"/>
      <c r="N47" s="516"/>
      <c r="O47" s="514"/>
      <c r="P47" s="515"/>
      <c r="Q47" s="519"/>
      <c r="R47" s="520"/>
      <c r="S47" s="521"/>
      <c r="T47" s="522"/>
      <c r="U47" s="523"/>
      <c r="V47" s="521"/>
      <c r="W47" s="524"/>
      <c r="X47" s="523"/>
      <c r="Y47" s="521"/>
      <c r="Z47" s="524"/>
      <c r="AA47" s="523"/>
      <c r="AB47" s="521"/>
      <c r="AC47" s="525"/>
      <c r="AD47" s="526">
        <f>SUM(AD41:AD46)</f>
        <v>1128845</v>
      </c>
    </row>
    <row r="48" spans="1:30" s="404" customFormat="1" ht="18" hidden="1" customHeight="1">
      <c r="A48" s="1216" t="s">
        <v>54</v>
      </c>
      <c r="B48" s="470" t="s">
        <v>67</v>
      </c>
      <c r="C48" s="471">
        <v>5</v>
      </c>
      <c r="D48" s="472">
        <v>41</v>
      </c>
      <c r="E48" s="473">
        <v>197854</v>
      </c>
      <c r="F48" s="471">
        <v>3</v>
      </c>
      <c r="G48" s="472">
        <v>20</v>
      </c>
      <c r="H48" s="473">
        <v>23520</v>
      </c>
      <c r="I48" s="474"/>
      <c r="J48" s="472"/>
      <c r="K48" s="473"/>
      <c r="L48" s="471"/>
      <c r="M48" s="472"/>
      <c r="N48" s="473"/>
      <c r="O48" s="471"/>
      <c r="P48" s="472"/>
      <c r="Q48" s="475"/>
      <c r="R48" s="476"/>
      <c r="S48" s="477"/>
      <c r="T48" s="478"/>
      <c r="U48" s="479"/>
      <c r="V48" s="477"/>
      <c r="W48" s="480"/>
      <c r="X48" s="479"/>
      <c r="Y48" s="477"/>
      <c r="Z48" s="480"/>
      <c r="AA48" s="479"/>
      <c r="AB48" s="477"/>
      <c r="AC48" s="481"/>
      <c r="AD48" s="482">
        <f t="shared" ref="AD48:AD53" si="7">E48+H48+K48+T48+Z48+W48+AC48+N48+Q48</f>
        <v>221374</v>
      </c>
    </row>
    <row r="49" spans="1:30" s="404" customFormat="1" ht="18" hidden="1" customHeight="1">
      <c r="A49" s="1217"/>
      <c r="B49" s="483" t="s">
        <v>68</v>
      </c>
      <c r="C49" s="484">
        <v>3</v>
      </c>
      <c r="D49" s="485">
        <v>44</v>
      </c>
      <c r="E49" s="486">
        <v>210398</v>
      </c>
      <c r="F49" s="484">
        <v>1</v>
      </c>
      <c r="G49" s="485">
        <v>2</v>
      </c>
      <c r="H49" s="486">
        <v>3000</v>
      </c>
      <c r="I49" s="484"/>
      <c r="J49" s="485"/>
      <c r="K49" s="486"/>
      <c r="L49" s="484"/>
      <c r="M49" s="485"/>
      <c r="N49" s="486"/>
      <c r="O49" s="484"/>
      <c r="P49" s="485"/>
      <c r="Q49" s="487"/>
      <c r="R49" s="488"/>
      <c r="S49" s="489"/>
      <c r="T49" s="490"/>
      <c r="U49" s="491"/>
      <c r="V49" s="489"/>
      <c r="W49" s="492"/>
      <c r="X49" s="491"/>
      <c r="Y49" s="489"/>
      <c r="Z49" s="492"/>
      <c r="AA49" s="491"/>
      <c r="AB49" s="489"/>
      <c r="AC49" s="493"/>
      <c r="AD49" s="494">
        <f t="shared" si="7"/>
        <v>213398</v>
      </c>
    </row>
    <row r="50" spans="1:30" s="404" customFormat="1" ht="18" hidden="1" customHeight="1">
      <c r="A50" s="1217"/>
      <c r="B50" s="495" t="s">
        <v>69</v>
      </c>
      <c r="C50" s="484">
        <v>1</v>
      </c>
      <c r="D50" s="485">
        <v>14</v>
      </c>
      <c r="E50" s="486">
        <v>89891</v>
      </c>
      <c r="F50" s="484">
        <v>1</v>
      </c>
      <c r="G50" s="485">
        <v>18</v>
      </c>
      <c r="H50" s="486">
        <v>27635</v>
      </c>
      <c r="I50" s="484"/>
      <c r="J50" s="485"/>
      <c r="K50" s="496"/>
      <c r="L50" s="497"/>
      <c r="M50" s="485"/>
      <c r="N50" s="486"/>
      <c r="O50" s="484"/>
      <c r="P50" s="485"/>
      <c r="Q50" s="487"/>
      <c r="R50" s="488"/>
      <c r="S50" s="489"/>
      <c r="T50" s="490"/>
      <c r="U50" s="491"/>
      <c r="V50" s="489"/>
      <c r="W50" s="492"/>
      <c r="X50" s="491"/>
      <c r="Y50" s="489"/>
      <c r="Z50" s="492"/>
      <c r="AA50" s="491"/>
      <c r="AB50" s="489"/>
      <c r="AC50" s="493"/>
      <c r="AD50" s="494">
        <f t="shared" si="7"/>
        <v>117526</v>
      </c>
    </row>
    <row r="51" spans="1:30" s="404" customFormat="1" ht="18" hidden="1" customHeight="1">
      <c r="A51" s="1217"/>
      <c r="B51" s="495" t="s">
        <v>70</v>
      </c>
      <c r="C51" s="484">
        <v>3</v>
      </c>
      <c r="D51" s="485">
        <v>18</v>
      </c>
      <c r="E51" s="486">
        <v>78558</v>
      </c>
      <c r="F51" s="484">
        <v>1</v>
      </c>
      <c r="G51" s="485">
        <v>3</v>
      </c>
      <c r="H51" s="486">
        <v>6750</v>
      </c>
      <c r="I51" s="484"/>
      <c r="J51" s="485"/>
      <c r="K51" s="486"/>
      <c r="L51" s="484"/>
      <c r="M51" s="485"/>
      <c r="N51" s="486"/>
      <c r="O51" s="484"/>
      <c r="P51" s="485"/>
      <c r="Q51" s="487"/>
      <c r="R51" s="488"/>
      <c r="S51" s="489"/>
      <c r="T51" s="490"/>
      <c r="U51" s="491"/>
      <c r="V51" s="489"/>
      <c r="W51" s="492"/>
      <c r="X51" s="491"/>
      <c r="Y51" s="489"/>
      <c r="Z51" s="492"/>
      <c r="AA51" s="491"/>
      <c r="AB51" s="489"/>
      <c r="AC51" s="493"/>
      <c r="AD51" s="499">
        <f t="shared" si="7"/>
        <v>85308</v>
      </c>
    </row>
    <row r="52" spans="1:30" s="404" customFormat="1" ht="18" hidden="1" customHeight="1">
      <c r="A52" s="1217"/>
      <c r="B52" s="495" t="s">
        <v>71</v>
      </c>
      <c r="C52" s="484">
        <v>3</v>
      </c>
      <c r="D52" s="485">
        <v>15</v>
      </c>
      <c r="E52" s="486">
        <v>76778</v>
      </c>
      <c r="F52" s="484">
        <v>1</v>
      </c>
      <c r="G52" s="485">
        <v>17</v>
      </c>
      <c r="H52" s="486">
        <v>23469</v>
      </c>
      <c r="I52" s="484"/>
      <c r="J52" s="485"/>
      <c r="K52" s="486"/>
      <c r="L52" s="484"/>
      <c r="M52" s="485"/>
      <c r="N52" s="486"/>
      <c r="O52" s="484"/>
      <c r="P52" s="485"/>
      <c r="Q52" s="487"/>
      <c r="R52" s="488"/>
      <c r="S52" s="489"/>
      <c r="T52" s="490"/>
      <c r="U52" s="491"/>
      <c r="V52" s="489"/>
      <c r="W52" s="492"/>
      <c r="X52" s="491"/>
      <c r="Y52" s="489"/>
      <c r="Z52" s="492"/>
      <c r="AA52" s="491"/>
      <c r="AB52" s="489"/>
      <c r="AC52" s="493"/>
      <c r="AD52" s="494">
        <f t="shared" si="7"/>
        <v>100247</v>
      </c>
    </row>
    <row r="53" spans="1:30" s="404" customFormat="1" ht="18" hidden="1" customHeight="1">
      <c r="A53" s="1217"/>
      <c r="B53" s="500" t="s">
        <v>72</v>
      </c>
      <c r="C53" s="501">
        <v>4</v>
      </c>
      <c r="D53" s="502">
        <v>54</v>
      </c>
      <c r="E53" s="503">
        <v>322028</v>
      </c>
      <c r="F53" s="501">
        <v>3</v>
      </c>
      <c r="G53" s="502">
        <v>37</v>
      </c>
      <c r="H53" s="503">
        <v>74343</v>
      </c>
      <c r="I53" s="501"/>
      <c r="J53" s="502"/>
      <c r="K53" s="504"/>
      <c r="L53" s="505"/>
      <c r="M53" s="502"/>
      <c r="N53" s="503"/>
      <c r="O53" s="501"/>
      <c r="P53" s="502"/>
      <c r="Q53" s="506"/>
      <c r="R53" s="507"/>
      <c r="S53" s="508"/>
      <c r="T53" s="509"/>
      <c r="U53" s="510"/>
      <c r="V53" s="508"/>
      <c r="W53" s="511"/>
      <c r="X53" s="510"/>
      <c r="Y53" s="508"/>
      <c r="Z53" s="511"/>
      <c r="AA53" s="510"/>
      <c r="AB53" s="508"/>
      <c r="AC53" s="512"/>
      <c r="AD53" s="527">
        <f t="shared" si="7"/>
        <v>396371</v>
      </c>
    </row>
    <row r="54" spans="1:30" s="404" customFormat="1" ht="18" hidden="1" customHeight="1" thickBot="1">
      <c r="A54" s="1218"/>
      <c r="B54" s="513" t="s">
        <v>25</v>
      </c>
      <c r="C54" s="514">
        <f t="shared" ref="C54:H54" si="8">SUM(C48:C53)</f>
        <v>19</v>
      </c>
      <c r="D54" s="515">
        <f t="shared" si="8"/>
        <v>186</v>
      </c>
      <c r="E54" s="516">
        <f t="shared" si="8"/>
        <v>975507</v>
      </c>
      <c r="F54" s="514">
        <f t="shared" si="8"/>
        <v>10</v>
      </c>
      <c r="G54" s="515">
        <f t="shared" si="8"/>
        <v>97</v>
      </c>
      <c r="H54" s="516">
        <f t="shared" si="8"/>
        <v>158717</v>
      </c>
      <c r="I54" s="514"/>
      <c r="J54" s="515"/>
      <c r="K54" s="517">
        <f>SUM(K48:K53)</f>
        <v>0</v>
      </c>
      <c r="L54" s="518"/>
      <c r="M54" s="515"/>
      <c r="N54" s="516"/>
      <c r="O54" s="514"/>
      <c r="P54" s="515"/>
      <c r="Q54" s="519"/>
      <c r="R54" s="520"/>
      <c r="S54" s="521"/>
      <c r="T54" s="522"/>
      <c r="U54" s="523"/>
      <c r="V54" s="521"/>
      <c r="W54" s="524"/>
      <c r="X54" s="523"/>
      <c r="Y54" s="521"/>
      <c r="Z54" s="524"/>
      <c r="AA54" s="523"/>
      <c r="AB54" s="521"/>
      <c r="AC54" s="525"/>
      <c r="AD54" s="526">
        <f>SUM(AD48:AD53)</f>
        <v>1134224</v>
      </c>
    </row>
    <row r="55" spans="1:30" s="404" customFormat="1" ht="18" customHeight="1">
      <c r="A55" s="1216" t="s">
        <v>509</v>
      </c>
      <c r="B55" s="470" t="s">
        <v>67</v>
      </c>
      <c r="C55" s="471">
        <v>5</v>
      </c>
      <c r="D55" s="472">
        <v>40</v>
      </c>
      <c r="E55" s="473">
        <v>304830</v>
      </c>
      <c r="F55" s="471">
        <v>3</v>
      </c>
      <c r="G55" s="472">
        <v>19</v>
      </c>
      <c r="H55" s="473">
        <v>23117</v>
      </c>
      <c r="I55" s="474"/>
      <c r="J55" s="472"/>
      <c r="K55" s="473"/>
      <c r="L55" s="471"/>
      <c r="M55" s="472"/>
      <c r="N55" s="473"/>
      <c r="O55" s="471"/>
      <c r="P55" s="472"/>
      <c r="Q55" s="475"/>
      <c r="R55" s="476"/>
      <c r="S55" s="477"/>
      <c r="T55" s="478"/>
      <c r="U55" s="479"/>
      <c r="V55" s="477"/>
      <c r="W55" s="480"/>
      <c r="X55" s="479"/>
      <c r="Y55" s="477"/>
      <c r="Z55" s="480"/>
      <c r="AA55" s="479"/>
      <c r="AB55" s="477"/>
      <c r="AC55" s="481"/>
      <c r="AD55" s="482">
        <f t="shared" ref="AD55:AD67" si="9">E55+H55+K55+T55+Z55+W55+AC55+N55+Q55</f>
        <v>327947</v>
      </c>
    </row>
    <row r="56" spans="1:30" s="404" customFormat="1" ht="18" customHeight="1">
      <c r="A56" s="1217"/>
      <c r="B56" s="483" t="s">
        <v>68</v>
      </c>
      <c r="C56" s="484">
        <v>3</v>
      </c>
      <c r="D56" s="485">
        <v>40</v>
      </c>
      <c r="E56" s="486">
        <v>268522</v>
      </c>
      <c r="F56" s="484">
        <v>1</v>
      </c>
      <c r="G56" s="485">
        <v>2</v>
      </c>
      <c r="H56" s="486">
        <v>3000</v>
      </c>
      <c r="I56" s="484"/>
      <c r="J56" s="485"/>
      <c r="K56" s="486"/>
      <c r="L56" s="484"/>
      <c r="M56" s="485"/>
      <c r="N56" s="486"/>
      <c r="O56" s="484"/>
      <c r="P56" s="485"/>
      <c r="Q56" s="487"/>
      <c r="R56" s="488"/>
      <c r="S56" s="489"/>
      <c r="T56" s="490"/>
      <c r="U56" s="491"/>
      <c r="V56" s="489"/>
      <c r="W56" s="492"/>
      <c r="X56" s="491"/>
      <c r="Y56" s="489"/>
      <c r="Z56" s="492"/>
      <c r="AA56" s="491"/>
      <c r="AB56" s="489"/>
      <c r="AC56" s="493"/>
      <c r="AD56" s="494">
        <f t="shared" si="9"/>
        <v>271522</v>
      </c>
    </row>
    <row r="57" spans="1:30" s="404" customFormat="1" ht="18" customHeight="1">
      <c r="A57" s="1217"/>
      <c r="B57" s="495" t="s">
        <v>69</v>
      </c>
      <c r="C57" s="484">
        <v>1</v>
      </c>
      <c r="D57" s="485">
        <v>14</v>
      </c>
      <c r="E57" s="486">
        <v>81660</v>
      </c>
      <c r="F57" s="484">
        <v>1</v>
      </c>
      <c r="G57" s="485">
        <v>21</v>
      </c>
      <c r="H57" s="486">
        <v>28157</v>
      </c>
      <c r="I57" s="484"/>
      <c r="J57" s="485"/>
      <c r="K57" s="496"/>
      <c r="L57" s="497"/>
      <c r="M57" s="485"/>
      <c r="N57" s="486"/>
      <c r="O57" s="484"/>
      <c r="P57" s="485"/>
      <c r="Q57" s="487"/>
      <c r="R57" s="488"/>
      <c r="S57" s="489"/>
      <c r="T57" s="490"/>
      <c r="U57" s="491"/>
      <c r="V57" s="489"/>
      <c r="W57" s="492"/>
      <c r="X57" s="491"/>
      <c r="Y57" s="489"/>
      <c r="Z57" s="492"/>
      <c r="AA57" s="491"/>
      <c r="AB57" s="489"/>
      <c r="AC57" s="493"/>
      <c r="AD57" s="494">
        <f t="shared" si="9"/>
        <v>109817</v>
      </c>
    </row>
    <row r="58" spans="1:30" s="404" customFormat="1" ht="18" customHeight="1">
      <c r="A58" s="1217"/>
      <c r="B58" s="495" t="s">
        <v>70</v>
      </c>
      <c r="C58" s="484">
        <v>4</v>
      </c>
      <c r="D58" s="485">
        <v>20</v>
      </c>
      <c r="E58" s="486">
        <v>176416</v>
      </c>
      <c r="F58" s="484">
        <v>1</v>
      </c>
      <c r="G58" s="485">
        <v>3</v>
      </c>
      <c r="H58" s="486">
        <v>6204</v>
      </c>
      <c r="I58" s="484"/>
      <c r="J58" s="485"/>
      <c r="K58" s="486"/>
      <c r="L58" s="484"/>
      <c r="M58" s="485"/>
      <c r="N58" s="486"/>
      <c r="O58" s="484"/>
      <c r="P58" s="485"/>
      <c r="Q58" s="487"/>
      <c r="R58" s="488"/>
      <c r="S58" s="489"/>
      <c r="T58" s="490"/>
      <c r="U58" s="491"/>
      <c r="V58" s="489"/>
      <c r="W58" s="492"/>
      <c r="X58" s="491"/>
      <c r="Y58" s="489"/>
      <c r="Z58" s="492"/>
      <c r="AA58" s="491"/>
      <c r="AB58" s="489"/>
      <c r="AC58" s="493"/>
      <c r="AD58" s="499">
        <f t="shared" si="9"/>
        <v>182620</v>
      </c>
    </row>
    <row r="59" spans="1:30" s="404" customFormat="1" ht="18" customHeight="1">
      <c r="A59" s="1217"/>
      <c r="B59" s="495" t="s">
        <v>71</v>
      </c>
      <c r="C59" s="484">
        <v>3</v>
      </c>
      <c r="D59" s="485">
        <v>14</v>
      </c>
      <c r="E59" s="486">
        <v>126404</v>
      </c>
      <c r="F59" s="484">
        <v>2</v>
      </c>
      <c r="G59" s="485">
        <v>19</v>
      </c>
      <c r="H59" s="486">
        <v>27528</v>
      </c>
      <c r="I59" s="484"/>
      <c r="J59" s="485"/>
      <c r="K59" s="486"/>
      <c r="L59" s="484"/>
      <c r="M59" s="485"/>
      <c r="N59" s="486"/>
      <c r="O59" s="484"/>
      <c r="P59" s="485"/>
      <c r="Q59" s="487"/>
      <c r="R59" s="488"/>
      <c r="S59" s="489"/>
      <c r="T59" s="490"/>
      <c r="U59" s="491"/>
      <c r="V59" s="489"/>
      <c r="W59" s="492"/>
      <c r="X59" s="491"/>
      <c r="Y59" s="489"/>
      <c r="Z59" s="492"/>
      <c r="AA59" s="491"/>
      <c r="AB59" s="489"/>
      <c r="AC59" s="493"/>
      <c r="AD59" s="494">
        <f t="shared" si="9"/>
        <v>153932</v>
      </c>
    </row>
    <row r="60" spans="1:30" s="404" customFormat="1" ht="18" customHeight="1">
      <c r="A60" s="1217"/>
      <c r="B60" s="500" t="s">
        <v>72</v>
      </c>
      <c r="C60" s="501">
        <v>4</v>
      </c>
      <c r="D60" s="502">
        <v>54</v>
      </c>
      <c r="E60" s="503">
        <v>462548</v>
      </c>
      <c r="F60" s="501">
        <v>3</v>
      </c>
      <c r="G60" s="502">
        <v>42</v>
      </c>
      <c r="H60" s="503">
        <v>55149</v>
      </c>
      <c r="I60" s="501"/>
      <c r="J60" s="502"/>
      <c r="K60" s="504"/>
      <c r="L60" s="505"/>
      <c r="M60" s="502"/>
      <c r="N60" s="503"/>
      <c r="O60" s="501"/>
      <c r="P60" s="502"/>
      <c r="Q60" s="506"/>
      <c r="R60" s="507"/>
      <c r="S60" s="508"/>
      <c r="T60" s="509"/>
      <c r="U60" s="510"/>
      <c r="V60" s="508"/>
      <c r="W60" s="511"/>
      <c r="X60" s="510"/>
      <c r="Y60" s="508"/>
      <c r="Z60" s="511"/>
      <c r="AA60" s="510"/>
      <c r="AB60" s="508"/>
      <c r="AC60" s="512"/>
      <c r="AD60" s="527">
        <f>E60+H60+K60+T60+Z60+W60+AC60+N60+Q60</f>
        <v>517697</v>
      </c>
    </row>
    <row r="61" spans="1:30" s="404" customFormat="1" ht="18" customHeight="1" thickBot="1">
      <c r="A61" s="1218"/>
      <c r="B61" s="513" t="s">
        <v>25</v>
      </c>
      <c r="C61" s="514">
        <f t="shared" ref="C61:H61" si="10">SUM(C55:C60)</f>
        <v>20</v>
      </c>
      <c r="D61" s="515">
        <f t="shared" si="10"/>
        <v>182</v>
      </c>
      <c r="E61" s="516">
        <f t="shared" si="10"/>
        <v>1420380</v>
      </c>
      <c r="F61" s="514">
        <f t="shared" si="10"/>
        <v>11</v>
      </c>
      <c r="G61" s="515">
        <f t="shared" si="10"/>
        <v>106</v>
      </c>
      <c r="H61" s="516">
        <f t="shared" si="10"/>
        <v>143155</v>
      </c>
      <c r="I61" s="514"/>
      <c r="J61" s="515"/>
      <c r="K61" s="517">
        <f>SUM(K55:K60)</f>
        <v>0</v>
      </c>
      <c r="L61" s="518"/>
      <c r="M61" s="515"/>
      <c r="N61" s="516"/>
      <c r="O61" s="514"/>
      <c r="P61" s="515"/>
      <c r="Q61" s="519"/>
      <c r="R61" s="520"/>
      <c r="S61" s="521"/>
      <c r="T61" s="522"/>
      <c r="U61" s="523"/>
      <c r="V61" s="521"/>
      <c r="W61" s="524"/>
      <c r="X61" s="523"/>
      <c r="Y61" s="521"/>
      <c r="Z61" s="524"/>
      <c r="AA61" s="523"/>
      <c r="AB61" s="521"/>
      <c r="AC61" s="525"/>
      <c r="AD61" s="526">
        <f>SUM(AD55:AD60)</f>
        <v>1563535</v>
      </c>
    </row>
    <row r="62" spans="1:30" s="404" customFormat="1" ht="18" customHeight="1">
      <c r="A62" s="1216" t="s">
        <v>545</v>
      </c>
      <c r="B62" s="470" t="s">
        <v>67</v>
      </c>
      <c r="C62" s="471">
        <v>5</v>
      </c>
      <c r="D62" s="472">
        <v>39</v>
      </c>
      <c r="E62" s="473">
        <v>315100</v>
      </c>
      <c r="F62" s="471">
        <v>3</v>
      </c>
      <c r="G62" s="472">
        <v>18</v>
      </c>
      <c r="H62" s="473">
        <v>21433</v>
      </c>
      <c r="I62" s="474"/>
      <c r="J62" s="472"/>
      <c r="K62" s="473"/>
      <c r="L62" s="471"/>
      <c r="M62" s="472"/>
      <c r="N62" s="473"/>
      <c r="O62" s="471"/>
      <c r="P62" s="472"/>
      <c r="Q62" s="475"/>
      <c r="R62" s="476"/>
      <c r="S62" s="477"/>
      <c r="T62" s="478"/>
      <c r="U62" s="479"/>
      <c r="V62" s="477"/>
      <c r="W62" s="480"/>
      <c r="X62" s="479"/>
      <c r="Y62" s="477"/>
      <c r="Z62" s="480"/>
      <c r="AA62" s="479"/>
      <c r="AB62" s="477"/>
      <c r="AC62" s="481"/>
      <c r="AD62" s="482">
        <f t="shared" si="9"/>
        <v>336533</v>
      </c>
    </row>
    <row r="63" spans="1:30" s="404" customFormat="1" ht="18" customHeight="1">
      <c r="A63" s="1217"/>
      <c r="B63" s="483" t="s">
        <v>68</v>
      </c>
      <c r="C63" s="484">
        <v>3</v>
      </c>
      <c r="D63" s="485">
        <v>40</v>
      </c>
      <c r="E63" s="486">
        <v>273582</v>
      </c>
      <c r="F63" s="484">
        <v>1</v>
      </c>
      <c r="G63" s="485">
        <v>2</v>
      </c>
      <c r="H63" s="486">
        <v>3000</v>
      </c>
      <c r="I63" s="484"/>
      <c r="J63" s="485"/>
      <c r="K63" s="486"/>
      <c r="L63" s="484"/>
      <c r="M63" s="485"/>
      <c r="N63" s="486"/>
      <c r="O63" s="484"/>
      <c r="P63" s="485"/>
      <c r="Q63" s="487"/>
      <c r="R63" s="488"/>
      <c r="S63" s="489"/>
      <c r="T63" s="490"/>
      <c r="U63" s="491"/>
      <c r="V63" s="489"/>
      <c r="W63" s="492"/>
      <c r="X63" s="491"/>
      <c r="Y63" s="489"/>
      <c r="Z63" s="492"/>
      <c r="AA63" s="491"/>
      <c r="AB63" s="489"/>
      <c r="AC63" s="493"/>
      <c r="AD63" s="494">
        <f t="shared" si="9"/>
        <v>276582</v>
      </c>
    </row>
    <row r="64" spans="1:30" s="404" customFormat="1" ht="18" customHeight="1">
      <c r="A64" s="1217"/>
      <c r="B64" s="495" t="s">
        <v>69</v>
      </c>
      <c r="C64" s="484">
        <v>1</v>
      </c>
      <c r="D64" s="485">
        <v>15</v>
      </c>
      <c r="E64" s="486">
        <v>82977</v>
      </c>
      <c r="F64" s="484">
        <v>1</v>
      </c>
      <c r="G64" s="485">
        <v>24</v>
      </c>
      <c r="H64" s="486">
        <v>27752</v>
      </c>
      <c r="I64" s="484"/>
      <c r="J64" s="485"/>
      <c r="K64" s="496"/>
      <c r="L64" s="497"/>
      <c r="M64" s="485"/>
      <c r="N64" s="486"/>
      <c r="O64" s="484"/>
      <c r="P64" s="485"/>
      <c r="Q64" s="487"/>
      <c r="R64" s="488"/>
      <c r="S64" s="489"/>
      <c r="T64" s="490"/>
      <c r="U64" s="491"/>
      <c r="V64" s="489"/>
      <c r="W64" s="492"/>
      <c r="X64" s="491"/>
      <c r="Y64" s="489"/>
      <c r="Z64" s="492"/>
      <c r="AA64" s="491"/>
      <c r="AB64" s="489"/>
      <c r="AC64" s="493"/>
      <c r="AD64" s="494">
        <f t="shared" si="9"/>
        <v>110729</v>
      </c>
    </row>
    <row r="65" spans="1:39" s="404" customFormat="1" ht="18" customHeight="1">
      <c r="A65" s="1217"/>
      <c r="B65" s="495" t="s">
        <v>70</v>
      </c>
      <c r="C65" s="484">
        <v>4</v>
      </c>
      <c r="D65" s="485">
        <v>20</v>
      </c>
      <c r="E65" s="486">
        <v>186567</v>
      </c>
      <c r="F65" s="484">
        <v>1</v>
      </c>
      <c r="G65" s="485">
        <v>3</v>
      </c>
      <c r="H65" s="486">
        <v>3780</v>
      </c>
      <c r="I65" s="484"/>
      <c r="J65" s="485"/>
      <c r="K65" s="486"/>
      <c r="L65" s="484"/>
      <c r="M65" s="485"/>
      <c r="N65" s="486"/>
      <c r="O65" s="484"/>
      <c r="P65" s="485"/>
      <c r="Q65" s="487"/>
      <c r="R65" s="488"/>
      <c r="S65" s="489"/>
      <c r="T65" s="490"/>
      <c r="U65" s="491"/>
      <c r="V65" s="489"/>
      <c r="W65" s="492"/>
      <c r="X65" s="491"/>
      <c r="Y65" s="489"/>
      <c r="Z65" s="492"/>
      <c r="AA65" s="491"/>
      <c r="AB65" s="489"/>
      <c r="AC65" s="493"/>
      <c r="AD65" s="499">
        <f t="shared" si="9"/>
        <v>190347</v>
      </c>
    </row>
    <row r="66" spans="1:39" s="404" customFormat="1" ht="18" customHeight="1">
      <c r="A66" s="1217"/>
      <c r="B66" s="495" t="s">
        <v>71</v>
      </c>
      <c r="C66" s="484">
        <v>3</v>
      </c>
      <c r="D66" s="485">
        <v>14</v>
      </c>
      <c r="E66" s="486">
        <v>128065</v>
      </c>
      <c r="F66" s="484">
        <v>2</v>
      </c>
      <c r="G66" s="485">
        <v>20</v>
      </c>
      <c r="H66" s="486">
        <v>29159</v>
      </c>
      <c r="I66" s="484"/>
      <c r="J66" s="485"/>
      <c r="K66" s="486"/>
      <c r="L66" s="484"/>
      <c r="M66" s="485"/>
      <c r="N66" s="486"/>
      <c r="O66" s="484"/>
      <c r="P66" s="485"/>
      <c r="Q66" s="487"/>
      <c r="R66" s="488"/>
      <c r="S66" s="489"/>
      <c r="T66" s="490"/>
      <c r="U66" s="491"/>
      <c r="V66" s="489"/>
      <c r="W66" s="492"/>
      <c r="X66" s="491"/>
      <c r="Y66" s="489"/>
      <c r="Z66" s="492"/>
      <c r="AA66" s="491"/>
      <c r="AB66" s="489"/>
      <c r="AC66" s="493"/>
      <c r="AD66" s="494">
        <f t="shared" si="9"/>
        <v>157224</v>
      </c>
    </row>
    <row r="67" spans="1:39" s="404" customFormat="1" ht="18" customHeight="1" thickBot="1">
      <c r="A67" s="1217"/>
      <c r="B67" s="500" t="s">
        <v>72</v>
      </c>
      <c r="C67" s="501">
        <v>3</v>
      </c>
      <c r="D67" s="502">
        <v>48</v>
      </c>
      <c r="E67" s="503">
        <v>411233</v>
      </c>
      <c r="F67" s="501">
        <v>3</v>
      </c>
      <c r="G67" s="502">
        <v>50</v>
      </c>
      <c r="H67" s="503">
        <v>62013</v>
      </c>
      <c r="I67" s="501"/>
      <c r="J67" s="502"/>
      <c r="K67" s="504"/>
      <c r="L67" s="505"/>
      <c r="M67" s="502"/>
      <c r="N67" s="503"/>
      <c r="O67" s="501"/>
      <c r="P67" s="502"/>
      <c r="Q67" s="506"/>
      <c r="R67" s="507"/>
      <c r="S67" s="508"/>
      <c r="T67" s="509"/>
      <c r="U67" s="510"/>
      <c r="V67" s="508"/>
      <c r="W67" s="511"/>
      <c r="X67" s="510"/>
      <c r="Y67" s="508"/>
      <c r="Z67" s="511"/>
      <c r="AA67" s="510"/>
      <c r="AB67" s="508"/>
      <c r="AC67" s="512"/>
      <c r="AD67" s="527">
        <f t="shared" si="9"/>
        <v>473246</v>
      </c>
      <c r="AG67" s="404" t="s">
        <v>875</v>
      </c>
    </row>
    <row r="68" spans="1:39" s="404" customFormat="1" ht="18" customHeight="1" thickBot="1">
      <c r="A68" s="1218"/>
      <c r="B68" s="513" t="s">
        <v>25</v>
      </c>
      <c r="C68" s="514">
        <f t="shared" ref="C68:H68" si="11">SUM(C62:C67)</f>
        <v>19</v>
      </c>
      <c r="D68" s="515">
        <f t="shared" si="11"/>
        <v>176</v>
      </c>
      <c r="E68" s="516">
        <f t="shared" si="11"/>
        <v>1397524</v>
      </c>
      <c r="F68" s="514">
        <f t="shared" si="11"/>
        <v>11</v>
      </c>
      <c r="G68" s="515">
        <f t="shared" si="11"/>
        <v>117</v>
      </c>
      <c r="H68" s="516">
        <f t="shared" si="11"/>
        <v>147137</v>
      </c>
      <c r="I68" s="514"/>
      <c r="J68" s="515"/>
      <c r="K68" s="517">
        <f>SUM(K62:K67)</f>
        <v>0</v>
      </c>
      <c r="L68" s="518"/>
      <c r="M68" s="515"/>
      <c r="N68" s="516"/>
      <c r="O68" s="514"/>
      <c r="P68" s="515"/>
      <c r="Q68" s="519"/>
      <c r="R68" s="520"/>
      <c r="S68" s="521"/>
      <c r="T68" s="522"/>
      <c r="U68" s="523"/>
      <c r="V68" s="521"/>
      <c r="W68" s="524"/>
      <c r="X68" s="523"/>
      <c r="Y68" s="521"/>
      <c r="Z68" s="524"/>
      <c r="AA68" s="523"/>
      <c r="AB68" s="521"/>
      <c r="AC68" s="525"/>
      <c r="AD68" s="526">
        <f>SUM(AD62:AD67)</f>
        <v>1544661</v>
      </c>
      <c r="AG68" s="1219" t="s">
        <v>876</v>
      </c>
      <c r="AH68" s="1220"/>
      <c r="AI68" s="1219" t="s">
        <v>877</v>
      </c>
      <c r="AJ68" s="1221"/>
      <c r="AK68" s="1219" t="s">
        <v>878</v>
      </c>
      <c r="AL68" s="1221"/>
      <c r="AM68" s="528" t="s">
        <v>7</v>
      </c>
    </row>
    <row r="69" spans="1:39" s="404" customFormat="1" ht="18" customHeight="1">
      <c r="A69" s="1216" t="s">
        <v>862</v>
      </c>
      <c r="B69" s="470" t="s">
        <v>67</v>
      </c>
      <c r="C69" s="471">
        <v>5</v>
      </c>
      <c r="D69" s="472">
        <v>38</v>
      </c>
      <c r="E69" s="473">
        <v>217221</v>
      </c>
      <c r="F69" s="471">
        <v>2</v>
      </c>
      <c r="G69" s="472">
        <v>17</v>
      </c>
      <c r="H69" s="473">
        <v>23100</v>
      </c>
      <c r="I69" s="474"/>
      <c r="J69" s="472"/>
      <c r="K69" s="473"/>
      <c r="L69" s="471"/>
      <c r="M69" s="472"/>
      <c r="N69" s="473"/>
      <c r="O69" s="471"/>
      <c r="P69" s="472"/>
      <c r="Q69" s="475"/>
      <c r="R69" s="476"/>
      <c r="S69" s="477"/>
      <c r="T69" s="478"/>
      <c r="U69" s="479"/>
      <c r="V69" s="477"/>
      <c r="W69" s="480"/>
      <c r="X69" s="479"/>
      <c r="Y69" s="477"/>
      <c r="Z69" s="480"/>
      <c r="AA69" s="479"/>
      <c r="AB69" s="477"/>
      <c r="AC69" s="481"/>
      <c r="AD69" s="482">
        <f t="shared" ref="AD69:AD74" si="12">E69+H69+K69+T69+Z69+W69+AC69+N69+Q69</f>
        <v>240321</v>
      </c>
      <c r="AG69" s="529">
        <v>38</v>
      </c>
      <c r="AH69" s="530">
        <v>174265</v>
      </c>
      <c r="AI69" s="529"/>
      <c r="AJ69" s="531"/>
      <c r="AK69" s="529">
        <v>38</v>
      </c>
      <c r="AL69" s="531">
        <v>42956</v>
      </c>
      <c r="AM69" s="532">
        <f>AH69+AL69</f>
        <v>217221</v>
      </c>
    </row>
    <row r="70" spans="1:39" s="404" customFormat="1" ht="18" customHeight="1">
      <c r="A70" s="1217"/>
      <c r="B70" s="483" t="s">
        <v>68</v>
      </c>
      <c r="C70" s="484">
        <v>3</v>
      </c>
      <c r="D70" s="485">
        <v>40</v>
      </c>
      <c r="E70" s="486">
        <v>237899</v>
      </c>
      <c r="F70" s="484">
        <v>1</v>
      </c>
      <c r="G70" s="485">
        <v>2</v>
      </c>
      <c r="H70" s="486">
        <v>1250</v>
      </c>
      <c r="I70" s="484"/>
      <c r="J70" s="485"/>
      <c r="K70" s="486"/>
      <c r="L70" s="484"/>
      <c r="M70" s="485"/>
      <c r="N70" s="486"/>
      <c r="O70" s="484"/>
      <c r="P70" s="485"/>
      <c r="Q70" s="487"/>
      <c r="R70" s="488"/>
      <c r="S70" s="489"/>
      <c r="T70" s="490"/>
      <c r="U70" s="491"/>
      <c r="V70" s="489"/>
      <c r="W70" s="492"/>
      <c r="X70" s="491"/>
      <c r="Y70" s="489"/>
      <c r="Z70" s="492"/>
      <c r="AA70" s="491"/>
      <c r="AB70" s="489"/>
      <c r="AC70" s="493"/>
      <c r="AD70" s="494">
        <f t="shared" si="12"/>
        <v>239149</v>
      </c>
      <c r="AG70" s="533">
        <v>40</v>
      </c>
      <c r="AH70" s="534">
        <v>170267</v>
      </c>
      <c r="AI70" s="533"/>
      <c r="AJ70" s="535"/>
      <c r="AK70" s="533">
        <v>40</v>
      </c>
      <c r="AL70" s="535">
        <v>67632</v>
      </c>
      <c r="AM70" s="536">
        <f>AH70+AL70</f>
        <v>237899</v>
      </c>
    </row>
    <row r="71" spans="1:39" s="404" customFormat="1" ht="18" customHeight="1">
      <c r="A71" s="1217"/>
      <c r="B71" s="495" t="s">
        <v>69</v>
      </c>
      <c r="C71" s="484">
        <v>1</v>
      </c>
      <c r="D71" s="485">
        <v>15</v>
      </c>
      <c r="E71" s="486">
        <v>69576</v>
      </c>
      <c r="F71" s="484">
        <v>1</v>
      </c>
      <c r="G71" s="485">
        <v>22</v>
      </c>
      <c r="H71" s="486">
        <v>25460</v>
      </c>
      <c r="I71" s="484"/>
      <c r="J71" s="485"/>
      <c r="K71" s="496"/>
      <c r="L71" s="497"/>
      <c r="M71" s="485"/>
      <c r="N71" s="486"/>
      <c r="O71" s="484"/>
      <c r="P71" s="485"/>
      <c r="Q71" s="487"/>
      <c r="R71" s="488"/>
      <c r="S71" s="489"/>
      <c r="T71" s="490"/>
      <c r="U71" s="491"/>
      <c r="V71" s="489"/>
      <c r="W71" s="492"/>
      <c r="X71" s="491"/>
      <c r="Y71" s="489"/>
      <c r="Z71" s="492"/>
      <c r="AA71" s="491"/>
      <c r="AB71" s="489"/>
      <c r="AC71" s="493"/>
      <c r="AD71" s="494">
        <f t="shared" si="12"/>
        <v>95036</v>
      </c>
      <c r="AG71" s="533">
        <v>15</v>
      </c>
      <c r="AH71" s="534">
        <v>45438</v>
      </c>
      <c r="AI71" s="533"/>
      <c r="AJ71" s="535"/>
      <c r="AK71" s="533">
        <v>15</v>
      </c>
      <c r="AL71" s="535">
        <v>24138</v>
      </c>
      <c r="AM71" s="536">
        <f>AH71+AL71</f>
        <v>69576</v>
      </c>
    </row>
    <row r="72" spans="1:39" s="404" customFormat="1" ht="18" customHeight="1">
      <c r="A72" s="1217"/>
      <c r="B72" s="495" t="s">
        <v>70</v>
      </c>
      <c r="C72" s="484">
        <v>4</v>
      </c>
      <c r="D72" s="485">
        <v>20</v>
      </c>
      <c r="E72" s="486">
        <v>96893</v>
      </c>
      <c r="F72" s="484">
        <v>1</v>
      </c>
      <c r="G72" s="485">
        <v>3</v>
      </c>
      <c r="H72" s="486">
        <v>2835</v>
      </c>
      <c r="I72" s="484"/>
      <c r="J72" s="485"/>
      <c r="K72" s="486"/>
      <c r="L72" s="484"/>
      <c r="M72" s="485"/>
      <c r="N72" s="486"/>
      <c r="O72" s="484"/>
      <c r="P72" s="485"/>
      <c r="Q72" s="487"/>
      <c r="R72" s="488"/>
      <c r="S72" s="489"/>
      <c r="T72" s="490"/>
      <c r="U72" s="491"/>
      <c r="V72" s="489"/>
      <c r="W72" s="492"/>
      <c r="X72" s="491"/>
      <c r="Y72" s="489"/>
      <c r="Z72" s="492"/>
      <c r="AA72" s="491"/>
      <c r="AB72" s="489"/>
      <c r="AC72" s="493"/>
      <c r="AD72" s="499">
        <f t="shared" si="12"/>
        <v>99728</v>
      </c>
      <c r="AG72" s="533">
        <v>20</v>
      </c>
      <c r="AH72" s="534">
        <v>75756</v>
      </c>
      <c r="AI72" s="533"/>
      <c r="AJ72" s="535"/>
      <c r="AK72" s="533">
        <v>20</v>
      </c>
      <c r="AL72" s="535">
        <v>21137</v>
      </c>
      <c r="AM72" s="536">
        <f>AH72+AL72</f>
        <v>96893</v>
      </c>
    </row>
    <row r="73" spans="1:39" s="404" customFormat="1" ht="18" customHeight="1">
      <c r="A73" s="1217"/>
      <c r="B73" s="495" t="s">
        <v>71</v>
      </c>
      <c r="C73" s="484">
        <v>6</v>
      </c>
      <c r="D73" s="485">
        <v>21</v>
      </c>
      <c r="E73" s="486">
        <v>208499</v>
      </c>
      <c r="F73" s="484">
        <v>2</v>
      </c>
      <c r="G73" s="485">
        <v>20</v>
      </c>
      <c r="H73" s="486">
        <v>27263</v>
      </c>
      <c r="I73" s="484"/>
      <c r="J73" s="485"/>
      <c r="K73" s="486"/>
      <c r="L73" s="484"/>
      <c r="M73" s="485"/>
      <c r="N73" s="486"/>
      <c r="O73" s="484"/>
      <c r="P73" s="485"/>
      <c r="Q73" s="487"/>
      <c r="R73" s="488"/>
      <c r="S73" s="489"/>
      <c r="T73" s="490"/>
      <c r="U73" s="491"/>
      <c r="V73" s="489"/>
      <c r="W73" s="492"/>
      <c r="X73" s="491"/>
      <c r="Y73" s="489"/>
      <c r="Z73" s="492"/>
      <c r="AA73" s="491"/>
      <c r="AB73" s="489"/>
      <c r="AC73" s="493"/>
      <c r="AD73" s="494">
        <f t="shared" si="12"/>
        <v>235762</v>
      </c>
      <c r="AG73" s="533">
        <v>21</v>
      </c>
      <c r="AH73" s="534">
        <v>186643</v>
      </c>
      <c r="AI73" s="533"/>
      <c r="AJ73" s="535"/>
      <c r="AK73" s="533">
        <v>14</v>
      </c>
      <c r="AL73" s="535">
        <v>21856</v>
      </c>
      <c r="AM73" s="536">
        <f>AH73+AL73</f>
        <v>208499</v>
      </c>
    </row>
    <row r="74" spans="1:39" s="404" customFormat="1" ht="18" customHeight="1">
      <c r="A74" s="1217"/>
      <c r="B74" s="500" t="s">
        <v>72</v>
      </c>
      <c r="C74" s="501">
        <v>5</v>
      </c>
      <c r="D74" s="502">
        <v>48</v>
      </c>
      <c r="E74" s="503">
        <v>258512</v>
      </c>
      <c r="F74" s="501">
        <v>3</v>
      </c>
      <c r="G74" s="502">
        <v>50</v>
      </c>
      <c r="H74" s="503">
        <v>64244</v>
      </c>
      <c r="I74" s="501"/>
      <c r="J74" s="502"/>
      <c r="K74" s="504"/>
      <c r="L74" s="505"/>
      <c r="M74" s="502"/>
      <c r="N74" s="503"/>
      <c r="O74" s="501"/>
      <c r="P74" s="502"/>
      <c r="Q74" s="506"/>
      <c r="R74" s="507"/>
      <c r="S74" s="508"/>
      <c r="T74" s="509"/>
      <c r="U74" s="510"/>
      <c r="V74" s="508"/>
      <c r="W74" s="511"/>
      <c r="X74" s="510"/>
      <c r="Y74" s="508"/>
      <c r="Z74" s="511"/>
      <c r="AA74" s="510"/>
      <c r="AB74" s="508"/>
      <c r="AC74" s="512"/>
      <c r="AD74" s="527">
        <f t="shared" si="12"/>
        <v>322756</v>
      </c>
      <c r="AG74" s="533">
        <v>42</v>
      </c>
      <c r="AH74" s="534">
        <v>149782</v>
      </c>
      <c r="AI74" s="533">
        <v>6</v>
      </c>
      <c r="AJ74" s="535">
        <v>106468</v>
      </c>
      <c r="AK74" s="533">
        <v>1</v>
      </c>
      <c r="AL74" s="535">
        <v>2262</v>
      </c>
      <c r="AM74" s="536">
        <f>AH74+AL74+AJ74</f>
        <v>258512</v>
      </c>
    </row>
    <row r="75" spans="1:39" s="404" customFormat="1" ht="18" customHeight="1" thickBot="1">
      <c r="A75" s="1218"/>
      <c r="B75" s="513" t="s">
        <v>25</v>
      </c>
      <c r="C75" s="514">
        <f t="shared" ref="C75:H75" si="13">SUM(C69:C74)</f>
        <v>24</v>
      </c>
      <c r="D75" s="515">
        <f t="shared" si="13"/>
        <v>182</v>
      </c>
      <c r="E75" s="516">
        <f t="shared" si="13"/>
        <v>1088600</v>
      </c>
      <c r="F75" s="514">
        <f t="shared" si="13"/>
        <v>10</v>
      </c>
      <c r="G75" s="515">
        <f t="shared" si="13"/>
        <v>114</v>
      </c>
      <c r="H75" s="516">
        <f t="shared" si="13"/>
        <v>144152</v>
      </c>
      <c r="I75" s="514"/>
      <c r="J75" s="515"/>
      <c r="K75" s="517">
        <f>SUM(K69:K74)</f>
        <v>0</v>
      </c>
      <c r="L75" s="518"/>
      <c r="M75" s="515"/>
      <c r="N75" s="516"/>
      <c r="O75" s="514"/>
      <c r="P75" s="515"/>
      <c r="Q75" s="519"/>
      <c r="R75" s="520"/>
      <c r="S75" s="521"/>
      <c r="T75" s="522"/>
      <c r="U75" s="523"/>
      <c r="V75" s="521"/>
      <c r="W75" s="524"/>
      <c r="X75" s="523"/>
      <c r="Y75" s="521"/>
      <c r="Z75" s="524"/>
      <c r="AA75" s="523"/>
      <c r="AB75" s="521"/>
      <c r="AC75" s="525"/>
      <c r="AD75" s="526">
        <f>SUM(AD69:AD74)</f>
        <v>1232752</v>
      </c>
      <c r="AG75" s="537">
        <f t="shared" ref="AG75:AL75" si="14">SUM(AG69:AG74)</f>
        <v>176</v>
      </c>
      <c r="AH75" s="538">
        <f t="shared" si="14"/>
        <v>802151</v>
      </c>
      <c r="AI75" s="537">
        <f t="shared" si="14"/>
        <v>6</v>
      </c>
      <c r="AJ75" s="539">
        <f t="shared" si="14"/>
        <v>106468</v>
      </c>
      <c r="AK75" s="537">
        <f t="shared" si="14"/>
        <v>128</v>
      </c>
      <c r="AL75" s="539">
        <f t="shared" si="14"/>
        <v>179981</v>
      </c>
      <c r="AM75" s="536">
        <f>AH75+AL75+AJ75</f>
        <v>1088600</v>
      </c>
    </row>
    <row r="76" spans="1:39" s="404" customFormat="1" ht="18" customHeight="1">
      <c r="A76" s="1216" t="s">
        <v>874</v>
      </c>
      <c r="B76" s="470" t="s">
        <v>67</v>
      </c>
      <c r="C76" s="471">
        <v>5</v>
      </c>
      <c r="D76" s="472">
        <v>36</v>
      </c>
      <c r="E76" s="473">
        <v>181127</v>
      </c>
      <c r="F76" s="471">
        <v>2</v>
      </c>
      <c r="G76" s="472">
        <v>19</v>
      </c>
      <c r="H76" s="473">
        <v>24068</v>
      </c>
      <c r="I76" s="474"/>
      <c r="J76" s="472"/>
      <c r="K76" s="473"/>
      <c r="L76" s="471"/>
      <c r="M76" s="472"/>
      <c r="N76" s="473"/>
      <c r="O76" s="471"/>
      <c r="P76" s="472"/>
      <c r="Q76" s="475"/>
      <c r="R76" s="476"/>
      <c r="S76" s="477"/>
      <c r="T76" s="478"/>
      <c r="U76" s="479"/>
      <c r="V76" s="477"/>
      <c r="W76" s="480"/>
      <c r="X76" s="479"/>
      <c r="Y76" s="477"/>
      <c r="Z76" s="480"/>
      <c r="AA76" s="479"/>
      <c r="AB76" s="477"/>
      <c r="AC76" s="481"/>
      <c r="AD76" s="482">
        <f t="shared" ref="AD76:AD81" si="15">E76+H76+K76+T76+Z76+W76+AC76+N76+Q76</f>
        <v>205195</v>
      </c>
      <c r="AG76" s="529">
        <v>36</v>
      </c>
      <c r="AH76" s="530">
        <v>181127</v>
      </c>
      <c r="AI76" s="529"/>
      <c r="AJ76" s="531"/>
      <c r="AK76" s="529"/>
      <c r="AL76" s="531"/>
      <c r="AM76" s="532">
        <f>AH76+AL76</f>
        <v>181127</v>
      </c>
    </row>
    <row r="77" spans="1:39" s="404" customFormat="1" ht="18" customHeight="1">
      <c r="A77" s="1217"/>
      <c r="B77" s="483" t="s">
        <v>68</v>
      </c>
      <c r="C77" s="484">
        <v>3</v>
      </c>
      <c r="D77" s="485">
        <v>39</v>
      </c>
      <c r="E77" s="486">
        <v>161213</v>
      </c>
      <c r="F77" s="484">
        <v>0</v>
      </c>
      <c r="G77" s="485">
        <v>0</v>
      </c>
      <c r="H77" s="486">
        <v>0</v>
      </c>
      <c r="I77" s="540"/>
      <c r="J77" s="541"/>
      <c r="K77" s="542"/>
      <c r="L77" s="540"/>
      <c r="M77" s="541"/>
      <c r="N77" s="542"/>
      <c r="O77" s="540"/>
      <c r="P77" s="541"/>
      <c r="Q77" s="543"/>
      <c r="R77" s="544"/>
      <c r="S77" s="545"/>
      <c r="T77" s="546"/>
      <c r="U77" s="547"/>
      <c r="V77" s="545"/>
      <c r="W77" s="548"/>
      <c r="X77" s="547"/>
      <c r="Y77" s="545"/>
      <c r="Z77" s="548"/>
      <c r="AA77" s="547"/>
      <c r="AB77" s="545"/>
      <c r="AC77" s="549"/>
      <c r="AD77" s="494">
        <f t="shared" si="15"/>
        <v>161213</v>
      </c>
      <c r="AG77" s="533">
        <v>39</v>
      </c>
      <c r="AH77" s="534">
        <v>161213</v>
      </c>
      <c r="AI77" s="533"/>
      <c r="AJ77" s="535"/>
      <c r="AK77" s="533"/>
      <c r="AL77" s="535"/>
      <c r="AM77" s="536">
        <f>AH77+AL77</f>
        <v>161213</v>
      </c>
    </row>
    <row r="78" spans="1:39" s="404" customFormat="1" ht="18" customHeight="1">
      <c r="A78" s="1217"/>
      <c r="B78" s="495" t="s">
        <v>69</v>
      </c>
      <c r="C78" s="484">
        <v>1</v>
      </c>
      <c r="D78" s="485">
        <v>15</v>
      </c>
      <c r="E78" s="486">
        <v>47056</v>
      </c>
      <c r="F78" s="484">
        <v>1</v>
      </c>
      <c r="G78" s="485">
        <v>24</v>
      </c>
      <c r="H78" s="486">
        <v>22575</v>
      </c>
      <c r="I78" s="484"/>
      <c r="J78" s="485"/>
      <c r="K78" s="496"/>
      <c r="L78" s="497"/>
      <c r="M78" s="485"/>
      <c r="N78" s="486"/>
      <c r="O78" s="484"/>
      <c r="P78" s="485"/>
      <c r="Q78" s="487"/>
      <c r="R78" s="488"/>
      <c r="S78" s="489"/>
      <c r="T78" s="490"/>
      <c r="U78" s="491"/>
      <c r="V78" s="489"/>
      <c r="W78" s="492"/>
      <c r="X78" s="491"/>
      <c r="Y78" s="489"/>
      <c r="Z78" s="492"/>
      <c r="AA78" s="491"/>
      <c r="AB78" s="489"/>
      <c r="AC78" s="493"/>
      <c r="AD78" s="494">
        <f t="shared" si="15"/>
        <v>69631</v>
      </c>
      <c r="AG78" s="533">
        <v>15</v>
      </c>
      <c r="AH78" s="534">
        <v>47056</v>
      </c>
      <c r="AI78" s="533"/>
      <c r="AJ78" s="535"/>
      <c r="AK78" s="533"/>
      <c r="AL78" s="535"/>
      <c r="AM78" s="536">
        <f>AH78+AL78</f>
        <v>47056</v>
      </c>
    </row>
    <row r="79" spans="1:39" s="404" customFormat="1" ht="18" customHeight="1">
      <c r="A79" s="1217"/>
      <c r="B79" s="495" t="s">
        <v>70</v>
      </c>
      <c r="C79" s="484">
        <v>4</v>
      </c>
      <c r="D79" s="485">
        <v>20</v>
      </c>
      <c r="E79" s="486">
        <v>65071</v>
      </c>
      <c r="F79" s="484">
        <v>1</v>
      </c>
      <c r="G79" s="485">
        <v>3</v>
      </c>
      <c r="H79" s="486">
        <v>1417</v>
      </c>
      <c r="I79" s="484"/>
      <c r="J79" s="485"/>
      <c r="K79" s="486"/>
      <c r="L79" s="484"/>
      <c r="M79" s="485"/>
      <c r="N79" s="486"/>
      <c r="O79" s="484"/>
      <c r="P79" s="485"/>
      <c r="Q79" s="487"/>
      <c r="R79" s="488"/>
      <c r="S79" s="489"/>
      <c r="T79" s="490"/>
      <c r="U79" s="491"/>
      <c r="V79" s="489"/>
      <c r="W79" s="492"/>
      <c r="X79" s="491"/>
      <c r="Y79" s="489"/>
      <c r="Z79" s="492"/>
      <c r="AA79" s="491"/>
      <c r="AB79" s="489"/>
      <c r="AC79" s="493"/>
      <c r="AD79" s="499">
        <f t="shared" si="15"/>
        <v>66488</v>
      </c>
      <c r="AG79" s="533">
        <v>20</v>
      </c>
      <c r="AH79" s="534">
        <v>65071</v>
      </c>
      <c r="AI79" s="533"/>
      <c r="AJ79" s="535"/>
      <c r="AK79" s="533"/>
      <c r="AL79" s="535"/>
      <c r="AM79" s="536">
        <f>AH79+AL79</f>
        <v>65071</v>
      </c>
    </row>
    <row r="80" spans="1:39" s="404" customFormat="1" ht="18" customHeight="1">
      <c r="A80" s="1217"/>
      <c r="B80" s="495" t="s">
        <v>71</v>
      </c>
      <c r="C80" s="484">
        <v>6</v>
      </c>
      <c r="D80" s="485">
        <v>20</v>
      </c>
      <c r="E80" s="486">
        <v>178793</v>
      </c>
      <c r="F80" s="484">
        <v>2</v>
      </c>
      <c r="G80" s="485">
        <v>18</v>
      </c>
      <c r="H80" s="486">
        <v>24251</v>
      </c>
      <c r="I80" s="484"/>
      <c r="J80" s="485"/>
      <c r="K80" s="486"/>
      <c r="L80" s="484"/>
      <c r="M80" s="485"/>
      <c r="N80" s="486"/>
      <c r="O80" s="484"/>
      <c r="P80" s="485"/>
      <c r="Q80" s="487"/>
      <c r="R80" s="488"/>
      <c r="S80" s="489"/>
      <c r="T80" s="490"/>
      <c r="U80" s="491"/>
      <c r="V80" s="489"/>
      <c r="W80" s="492"/>
      <c r="X80" s="491"/>
      <c r="Y80" s="489"/>
      <c r="Z80" s="492"/>
      <c r="AA80" s="491"/>
      <c r="AB80" s="489"/>
      <c r="AC80" s="493"/>
      <c r="AD80" s="494">
        <f t="shared" si="15"/>
        <v>203044</v>
      </c>
      <c r="AG80" s="533">
        <v>20</v>
      </c>
      <c r="AH80" s="534">
        <v>178793</v>
      </c>
      <c r="AI80" s="533"/>
      <c r="AJ80" s="535"/>
      <c r="AK80" s="533"/>
      <c r="AL80" s="535"/>
      <c r="AM80" s="536">
        <f>AH80+AL80</f>
        <v>178793</v>
      </c>
    </row>
    <row r="81" spans="1:39" s="404" customFormat="1" ht="18" customHeight="1">
      <c r="A81" s="1217"/>
      <c r="B81" s="500" t="s">
        <v>72</v>
      </c>
      <c r="C81" s="501">
        <v>5</v>
      </c>
      <c r="D81" s="502">
        <v>47</v>
      </c>
      <c r="E81" s="503">
        <v>267139</v>
      </c>
      <c r="F81" s="501">
        <v>3</v>
      </c>
      <c r="G81" s="502">
        <v>54</v>
      </c>
      <c r="H81" s="503">
        <v>66781</v>
      </c>
      <c r="I81" s="501"/>
      <c r="J81" s="502"/>
      <c r="K81" s="504"/>
      <c r="L81" s="505"/>
      <c r="M81" s="502"/>
      <c r="N81" s="503"/>
      <c r="O81" s="501"/>
      <c r="P81" s="502"/>
      <c r="Q81" s="506"/>
      <c r="R81" s="507"/>
      <c r="S81" s="508"/>
      <c r="T81" s="509"/>
      <c r="U81" s="510"/>
      <c r="V81" s="508"/>
      <c r="W81" s="511"/>
      <c r="X81" s="510"/>
      <c r="Y81" s="508"/>
      <c r="Z81" s="511"/>
      <c r="AA81" s="510"/>
      <c r="AB81" s="508"/>
      <c r="AC81" s="512"/>
      <c r="AD81" s="527">
        <f t="shared" si="15"/>
        <v>333920</v>
      </c>
      <c r="AG81" s="533">
        <v>40</v>
      </c>
      <c r="AH81" s="534">
        <v>150559</v>
      </c>
      <c r="AI81" s="533">
        <v>7</v>
      </c>
      <c r="AJ81" s="535">
        <v>116580</v>
      </c>
      <c r="AK81" s="533"/>
      <c r="AL81" s="535"/>
      <c r="AM81" s="536">
        <f>AH81+AL81+AJ81</f>
        <v>267139</v>
      </c>
    </row>
    <row r="82" spans="1:39" s="404" customFormat="1" ht="18" customHeight="1" thickBot="1">
      <c r="A82" s="1218"/>
      <c r="B82" s="513" t="s">
        <v>25</v>
      </c>
      <c r="C82" s="514">
        <f t="shared" ref="C82:H82" si="16">SUM(C76:C81)</f>
        <v>24</v>
      </c>
      <c r="D82" s="515">
        <f t="shared" si="16"/>
        <v>177</v>
      </c>
      <c r="E82" s="516">
        <f t="shared" si="16"/>
        <v>900399</v>
      </c>
      <c r="F82" s="514">
        <f t="shared" si="16"/>
        <v>9</v>
      </c>
      <c r="G82" s="515">
        <f t="shared" si="16"/>
        <v>118</v>
      </c>
      <c r="H82" s="516">
        <f t="shared" si="16"/>
        <v>139092</v>
      </c>
      <c r="I82" s="514"/>
      <c r="J82" s="515"/>
      <c r="K82" s="517">
        <f>SUM(K76:K81)</f>
        <v>0</v>
      </c>
      <c r="L82" s="518"/>
      <c r="M82" s="515"/>
      <c r="N82" s="516"/>
      <c r="O82" s="514"/>
      <c r="P82" s="515"/>
      <c r="Q82" s="519"/>
      <c r="R82" s="520"/>
      <c r="S82" s="521"/>
      <c r="T82" s="522"/>
      <c r="U82" s="523"/>
      <c r="V82" s="521"/>
      <c r="W82" s="524"/>
      <c r="X82" s="523"/>
      <c r="Y82" s="521"/>
      <c r="Z82" s="524"/>
      <c r="AA82" s="523"/>
      <c r="AB82" s="521"/>
      <c r="AC82" s="525"/>
      <c r="AD82" s="526">
        <f>SUM(AD76:AD81)</f>
        <v>1039491</v>
      </c>
      <c r="AG82" s="537">
        <f t="shared" ref="AG82:AL82" si="17">SUM(AG76:AG81)</f>
        <v>170</v>
      </c>
      <c r="AH82" s="538">
        <f t="shared" si="17"/>
        <v>783819</v>
      </c>
      <c r="AI82" s="537">
        <f t="shared" si="17"/>
        <v>7</v>
      </c>
      <c r="AJ82" s="539">
        <f t="shared" si="17"/>
        <v>116580</v>
      </c>
      <c r="AK82" s="537">
        <f t="shared" si="17"/>
        <v>0</v>
      </c>
      <c r="AL82" s="539">
        <f t="shared" si="17"/>
        <v>0</v>
      </c>
      <c r="AM82" s="536">
        <f>AH82+AL82+AJ82</f>
        <v>900399</v>
      </c>
    </row>
    <row r="83" spans="1:39" s="404" customFormat="1" ht="18" customHeight="1">
      <c r="A83" s="1216" t="s">
        <v>929</v>
      </c>
      <c r="B83" s="470" t="s">
        <v>67</v>
      </c>
      <c r="C83" s="471">
        <v>5</v>
      </c>
      <c r="D83" s="472">
        <v>36</v>
      </c>
      <c r="E83" s="473">
        <v>183116</v>
      </c>
      <c r="F83" s="471">
        <v>2</v>
      </c>
      <c r="G83" s="472">
        <v>20</v>
      </c>
      <c r="H83" s="473">
        <v>25109</v>
      </c>
      <c r="I83" s="474"/>
      <c r="J83" s="472"/>
      <c r="K83" s="473"/>
      <c r="L83" s="471"/>
      <c r="M83" s="472"/>
      <c r="N83" s="473"/>
      <c r="O83" s="471"/>
      <c r="P83" s="472"/>
      <c r="Q83" s="475"/>
      <c r="R83" s="476"/>
      <c r="S83" s="477"/>
      <c r="T83" s="478"/>
      <c r="U83" s="479"/>
      <c r="V83" s="477"/>
      <c r="W83" s="480"/>
      <c r="X83" s="479"/>
      <c r="Y83" s="477"/>
      <c r="Z83" s="480"/>
      <c r="AA83" s="479"/>
      <c r="AB83" s="477"/>
      <c r="AC83" s="481"/>
      <c r="AD83" s="482">
        <f t="shared" ref="AD83:AD88" si="18">E83+H83+K83+T83+Z83+W83+AC83+N83+Q83</f>
        <v>208225</v>
      </c>
      <c r="AG83" s="529">
        <v>36</v>
      </c>
      <c r="AH83" s="530">
        <v>181127</v>
      </c>
      <c r="AI83" s="529"/>
      <c r="AJ83" s="531"/>
      <c r="AK83" s="529"/>
      <c r="AL83" s="531"/>
      <c r="AM83" s="532">
        <f>AH83+AL83</f>
        <v>181127</v>
      </c>
    </row>
    <row r="84" spans="1:39" s="404" customFormat="1" ht="18" customHeight="1">
      <c r="A84" s="1217"/>
      <c r="B84" s="483" t="s">
        <v>68</v>
      </c>
      <c r="C84" s="484">
        <v>3</v>
      </c>
      <c r="D84" s="485">
        <v>35</v>
      </c>
      <c r="E84" s="486">
        <v>168206</v>
      </c>
      <c r="F84" s="484">
        <v>2</v>
      </c>
      <c r="G84" s="485">
        <v>4</v>
      </c>
      <c r="H84" s="486">
        <v>6138</v>
      </c>
      <c r="I84" s="540"/>
      <c r="J84" s="541"/>
      <c r="K84" s="542"/>
      <c r="L84" s="540"/>
      <c r="M84" s="541"/>
      <c r="N84" s="542"/>
      <c r="O84" s="540"/>
      <c r="P84" s="541"/>
      <c r="Q84" s="543"/>
      <c r="R84" s="544"/>
      <c r="S84" s="545"/>
      <c r="T84" s="546"/>
      <c r="U84" s="547"/>
      <c r="V84" s="545"/>
      <c r="W84" s="548"/>
      <c r="X84" s="547"/>
      <c r="Y84" s="545"/>
      <c r="Z84" s="548"/>
      <c r="AA84" s="547"/>
      <c r="AB84" s="545"/>
      <c r="AC84" s="549"/>
      <c r="AD84" s="494">
        <f t="shared" si="18"/>
        <v>174344</v>
      </c>
      <c r="AG84" s="533">
        <v>39</v>
      </c>
      <c r="AH84" s="534">
        <v>161213</v>
      </c>
      <c r="AI84" s="533"/>
      <c r="AJ84" s="535"/>
      <c r="AK84" s="533"/>
      <c r="AL84" s="535"/>
      <c r="AM84" s="536">
        <f>AH84+AL84</f>
        <v>161213</v>
      </c>
    </row>
    <row r="85" spans="1:39" s="404" customFormat="1" ht="18" customHeight="1">
      <c r="A85" s="1217"/>
      <c r="B85" s="495" t="s">
        <v>69</v>
      </c>
      <c r="C85" s="484">
        <v>2</v>
      </c>
      <c r="D85" s="485">
        <v>16</v>
      </c>
      <c r="E85" s="486">
        <v>51670</v>
      </c>
      <c r="F85" s="484">
        <v>2</v>
      </c>
      <c r="G85" s="485">
        <v>28</v>
      </c>
      <c r="H85" s="486">
        <v>43241</v>
      </c>
      <c r="I85" s="484"/>
      <c r="J85" s="485"/>
      <c r="K85" s="496"/>
      <c r="L85" s="497"/>
      <c r="M85" s="485"/>
      <c r="N85" s="486"/>
      <c r="O85" s="484"/>
      <c r="P85" s="485"/>
      <c r="Q85" s="487"/>
      <c r="R85" s="488"/>
      <c r="S85" s="489"/>
      <c r="T85" s="490"/>
      <c r="U85" s="491"/>
      <c r="V85" s="489"/>
      <c r="W85" s="492"/>
      <c r="X85" s="491"/>
      <c r="Y85" s="489"/>
      <c r="Z85" s="492"/>
      <c r="AA85" s="491"/>
      <c r="AB85" s="489"/>
      <c r="AC85" s="493"/>
      <c r="AD85" s="494">
        <f t="shared" si="18"/>
        <v>94911</v>
      </c>
      <c r="AG85" s="533">
        <v>15</v>
      </c>
      <c r="AH85" s="534">
        <v>47056</v>
      </c>
      <c r="AI85" s="533"/>
      <c r="AJ85" s="535"/>
      <c r="AK85" s="533"/>
      <c r="AL85" s="535"/>
      <c r="AM85" s="536">
        <f>AH85+AL85</f>
        <v>47056</v>
      </c>
    </row>
    <row r="86" spans="1:39" s="404" customFormat="1" ht="18" customHeight="1">
      <c r="A86" s="1217"/>
      <c r="B86" s="495" t="s">
        <v>70</v>
      </c>
      <c r="C86" s="484">
        <v>4</v>
      </c>
      <c r="D86" s="485">
        <v>20</v>
      </c>
      <c r="E86" s="486">
        <v>63283</v>
      </c>
      <c r="F86" s="484">
        <v>1</v>
      </c>
      <c r="G86" s="485">
        <v>3</v>
      </c>
      <c r="H86" s="486">
        <v>1417</v>
      </c>
      <c r="I86" s="484"/>
      <c r="J86" s="485"/>
      <c r="K86" s="486"/>
      <c r="L86" s="484"/>
      <c r="M86" s="485"/>
      <c r="N86" s="486"/>
      <c r="O86" s="484"/>
      <c r="P86" s="485"/>
      <c r="Q86" s="487"/>
      <c r="R86" s="488"/>
      <c r="S86" s="489"/>
      <c r="T86" s="490"/>
      <c r="U86" s="491"/>
      <c r="V86" s="489"/>
      <c r="W86" s="492"/>
      <c r="X86" s="491"/>
      <c r="Y86" s="489"/>
      <c r="Z86" s="492"/>
      <c r="AA86" s="491"/>
      <c r="AB86" s="489"/>
      <c r="AC86" s="493"/>
      <c r="AD86" s="499">
        <f t="shared" si="18"/>
        <v>64700</v>
      </c>
      <c r="AG86" s="533">
        <v>20</v>
      </c>
      <c r="AH86" s="534">
        <v>65071</v>
      </c>
      <c r="AI86" s="533"/>
      <c r="AJ86" s="535"/>
      <c r="AK86" s="533"/>
      <c r="AL86" s="535"/>
      <c r="AM86" s="536">
        <f>AH86+AL86</f>
        <v>65071</v>
      </c>
    </row>
    <row r="87" spans="1:39" s="404" customFormat="1" ht="18" customHeight="1">
      <c r="A87" s="1217"/>
      <c r="B87" s="495" t="s">
        <v>71</v>
      </c>
      <c r="C87" s="484">
        <v>6</v>
      </c>
      <c r="D87" s="485">
        <v>22</v>
      </c>
      <c r="E87" s="486">
        <v>228855</v>
      </c>
      <c r="F87" s="484">
        <v>2</v>
      </c>
      <c r="G87" s="485">
        <v>20</v>
      </c>
      <c r="H87" s="486">
        <v>30825</v>
      </c>
      <c r="I87" s="484"/>
      <c r="J87" s="485"/>
      <c r="K87" s="486"/>
      <c r="L87" s="484"/>
      <c r="M87" s="485"/>
      <c r="N87" s="486"/>
      <c r="O87" s="484"/>
      <c r="P87" s="485"/>
      <c r="Q87" s="487"/>
      <c r="R87" s="488"/>
      <c r="S87" s="489"/>
      <c r="T87" s="490"/>
      <c r="U87" s="491"/>
      <c r="V87" s="489"/>
      <c r="W87" s="492"/>
      <c r="X87" s="491"/>
      <c r="Y87" s="489"/>
      <c r="Z87" s="492"/>
      <c r="AA87" s="491"/>
      <c r="AB87" s="489"/>
      <c r="AC87" s="493"/>
      <c r="AD87" s="494">
        <f t="shared" si="18"/>
        <v>259680</v>
      </c>
      <c r="AG87" s="533">
        <v>20</v>
      </c>
      <c r="AH87" s="534">
        <v>178793</v>
      </c>
      <c r="AI87" s="533"/>
      <c r="AJ87" s="535"/>
      <c r="AK87" s="533"/>
      <c r="AL87" s="535"/>
      <c r="AM87" s="536">
        <f>AH87+AL87</f>
        <v>178793</v>
      </c>
    </row>
    <row r="88" spans="1:39" s="404" customFormat="1" ht="18" customHeight="1">
      <c r="A88" s="1217"/>
      <c r="B88" s="500" t="s">
        <v>72</v>
      </c>
      <c r="C88" s="501">
        <v>5</v>
      </c>
      <c r="D88" s="502">
        <v>47</v>
      </c>
      <c r="E88" s="503">
        <v>306279</v>
      </c>
      <c r="F88" s="501">
        <v>2</v>
      </c>
      <c r="G88" s="502">
        <v>51</v>
      </c>
      <c r="H88" s="503">
        <v>64543</v>
      </c>
      <c r="I88" s="501"/>
      <c r="J88" s="502"/>
      <c r="K88" s="504"/>
      <c r="L88" s="505"/>
      <c r="M88" s="502"/>
      <c r="N88" s="503"/>
      <c r="O88" s="501"/>
      <c r="P88" s="502"/>
      <c r="Q88" s="506"/>
      <c r="R88" s="507"/>
      <c r="S88" s="508"/>
      <c r="T88" s="509"/>
      <c r="U88" s="510"/>
      <c r="V88" s="508"/>
      <c r="W88" s="511"/>
      <c r="X88" s="510"/>
      <c r="Y88" s="508"/>
      <c r="Z88" s="511"/>
      <c r="AA88" s="510"/>
      <c r="AB88" s="508"/>
      <c r="AC88" s="512"/>
      <c r="AD88" s="527">
        <f t="shared" si="18"/>
        <v>370822</v>
      </c>
      <c r="AG88" s="533">
        <v>40</v>
      </c>
      <c r="AH88" s="534">
        <v>150559</v>
      </c>
      <c r="AI88" s="533">
        <v>7</v>
      </c>
      <c r="AJ88" s="535">
        <v>116580</v>
      </c>
      <c r="AK88" s="533"/>
      <c r="AL88" s="535"/>
      <c r="AM88" s="536">
        <f>AH88+AL88+AJ88</f>
        <v>267139</v>
      </c>
    </row>
    <row r="89" spans="1:39" s="404" customFormat="1" ht="18" customHeight="1" thickBot="1">
      <c r="A89" s="1218"/>
      <c r="B89" s="513" t="s">
        <v>25</v>
      </c>
      <c r="C89" s="514">
        <f t="shared" ref="C89:H89" si="19">SUM(C83:C88)</f>
        <v>25</v>
      </c>
      <c r="D89" s="515">
        <f t="shared" si="19"/>
        <v>176</v>
      </c>
      <c r="E89" s="516">
        <f t="shared" si="19"/>
        <v>1001409</v>
      </c>
      <c r="F89" s="514">
        <f t="shared" si="19"/>
        <v>11</v>
      </c>
      <c r="G89" s="515">
        <f t="shared" si="19"/>
        <v>126</v>
      </c>
      <c r="H89" s="516">
        <f t="shared" si="19"/>
        <v>171273</v>
      </c>
      <c r="I89" s="514"/>
      <c r="J89" s="515"/>
      <c r="K89" s="517">
        <f>SUM(K83:K88)</f>
        <v>0</v>
      </c>
      <c r="L89" s="518"/>
      <c r="M89" s="515"/>
      <c r="N89" s="516"/>
      <c r="O89" s="514"/>
      <c r="P89" s="515"/>
      <c r="Q89" s="519"/>
      <c r="R89" s="520"/>
      <c r="S89" s="521"/>
      <c r="T89" s="522"/>
      <c r="U89" s="523"/>
      <c r="V89" s="521"/>
      <c r="W89" s="524"/>
      <c r="X89" s="523"/>
      <c r="Y89" s="521"/>
      <c r="Z89" s="524"/>
      <c r="AA89" s="523"/>
      <c r="AB89" s="521"/>
      <c r="AC89" s="525"/>
      <c r="AD89" s="526">
        <f>SUM(AD83:AD88)</f>
        <v>1172682</v>
      </c>
      <c r="AG89" s="537">
        <f t="shared" ref="AG89:AL89" si="20">SUM(AG83:AG88)</f>
        <v>170</v>
      </c>
      <c r="AH89" s="538">
        <f t="shared" si="20"/>
        <v>783819</v>
      </c>
      <c r="AI89" s="537">
        <f t="shared" si="20"/>
        <v>7</v>
      </c>
      <c r="AJ89" s="539">
        <f t="shared" si="20"/>
        <v>116580</v>
      </c>
      <c r="AK89" s="537">
        <f t="shared" si="20"/>
        <v>0</v>
      </c>
      <c r="AL89" s="539">
        <f t="shared" si="20"/>
        <v>0</v>
      </c>
      <c r="AM89" s="536">
        <f>AH89+AL89+AJ89</f>
        <v>900399</v>
      </c>
    </row>
    <row r="90" spans="1:39" ht="6.75" customHeight="1"/>
  </sheetData>
  <mergeCells count="30">
    <mergeCell ref="A3:A5"/>
    <mergeCell ref="B3:B5"/>
    <mergeCell ref="C3:H3"/>
    <mergeCell ref="I3:K3"/>
    <mergeCell ref="R3:Z3"/>
    <mergeCell ref="AD3:AD5"/>
    <mergeCell ref="C4:E4"/>
    <mergeCell ref="F4:H4"/>
    <mergeCell ref="I4:K4"/>
    <mergeCell ref="L4:N4"/>
    <mergeCell ref="O4:Q4"/>
    <mergeCell ref="R4:T4"/>
    <mergeCell ref="U4:W4"/>
    <mergeCell ref="X4:Z4"/>
    <mergeCell ref="AA3:AC4"/>
    <mergeCell ref="AG68:AH68"/>
    <mergeCell ref="AI68:AJ68"/>
    <mergeCell ref="AK68:AL68"/>
    <mergeCell ref="A6:A12"/>
    <mergeCell ref="A13:A19"/>
    <mergeCell ref="A20:A26"/>
    <mergeCell ref="A27:A33"/>
    <mergeCell ref="A34:A40"/>
    <mergeCell ref="A41:A47"/>
    <mergeCell ref="A69:A75"/>
    <mergeCell ref="A76:A82"/>
    <mergeCell ref="A83:A89"/>
    <mergeCell ref="A48:A54"/>
    <mergeCell ref="A55:A61"/>
    <mergeCell ref="A62:A68"/>
  </mergeCells>
  <phoneticPr fontId="7"/>
  <pageMargins left="0.59055118110236227" right="0.39370078740157483" top="0.59055118110236227" bottom="0.39370078740157483" header="0" footer="0"/>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E469-CB8B-4886-993F-6EC99611401F}">
  <sheetPr>
    <tabColor rgb="FF00FFFF"/>
  </sheetPr>
  <dimension ref="A1:P56"/>
  <sheetViews>
    <sheetView zoomScaleNormal="100" workbookViewId="0">
      <pane xSplit="3" ySplit="5" topLeftCell="D6" activePane="bottomRight" state="frozen"/>
      <selection pane="topRight"/>
      <selection pane="bottomLeft"/>
      <selection pane="bottomRight"/>
    </sheetView>
  </sheetViews>
  <sheetFormatPr defaultColWidth="9" defaultRowHeight="13.5"/>
  <cols>
    <col min="1" max="1" width="3.625" style="748" customWidth="1"/>
    <col min="2" max="2" width="7.625" style="748" customWidth="1"/>
    <col min="3" max="3" width="12.5" style="748" customWidth="1"/>
    <col min="4" max="5" width="12.125" style="748" customWidth="1"/>
    <col min="6" max="6" width="6.625" style="748" customWidth="1"/>
    <col min="7" max="8" width="10.25" style="748" customWidth="1"/>
    <col min="9" max="9" width="11.125" style="748" customWidth="1"/>
    <col min="10" max="11" width="6.625" style="748" customWidth="1"/>
    <col min="12" max="12" width="10.25" style="748" bestFit="1" customWidth="1"/>
    <col min="13" max="13" width="9.125" style="748" customWidth="1"/>
    <col min="14" max="14" width="9.125" style="748" bestFit="1" customWidth="1"/>
    <col min="15" max="15" width="10.5" style="748" customWidth="1"/>
    <col min="16" max="16" width="9" style="748"/>
    <col min="17" max="18" width="9.125" style="748" bestFit="1" customWidth="1"/>
    <col min="19" max="19" width="15" style="748" customWidth="1"/>
    <col min="20" max="16384" width="9" style="748"/>
  </cols>
  <sheetData>
    <row r="1" spans="1:13" s="712" customFormat="1" ht="15" customHeight="1">
      <c r="A1" s="711" t="s">
        <v>935</v>
      </c>
    </row>
    <row r="2" spans="1:13" s="712" customFormat="1" ht="15" customHeight="1" thickBot="1">
      <c r="I2" s="713"/>
      <c r="J2" s="714" t="s">
        <v>932</v>
      </c>
    </row>
    <row r="3" spans="1:13" s="717" customFormat="1" ht="15" customHeight="1">
      <c r="A3" s="715" t="s">
        <v>75</v>
      </c>
      <c r="B3" s="1272"/>
      <c r="C3" s="1274" t="s">
        <v>76</v>
      </c>
      <c r="D3" s="1276" t="s">
        <v>77</v>
      </c>
      <c r="E3" s="1277"/>
      <c r="F3" s="1278"/>
      <c r="G3" s="1276" t="s">
        <v>78</v>
      </c>
      <c r="H3" s="1277"/>
      <c r="I3" s="1277"/>
      <c r="J3" s="1279"/>
      <c r="K3" s="716"/>
    </row>
    <row r="4" spans="1:13" s="717" customFormat="1" ht="15" customHeight="1">
      <c r="A4" s="718"/>
      <c r="B4" s="1273"/>
      <c r="C4" s="1275"/>
      <c r="D4" s="719" t="s">
        <v>79</v>
      </c>
      <c r="E4" s="720" t="s">
        <v>80</v>
      </c>
      <c r="F4" s="721" t="s">
        <v>8</v>
      </c>
      <c r="G4" s="719" t="s">
        <v>12</v>
      </c>
      <c r="H4" s="720" t="s">
        <v>81</v>
      </c>
      <c r="I4" s="720" t="s">
        <v>25</v>
      </c>
      <c r="J4" s="722" t="s">
        <v>9</v>
      </c>
    </row>
    <row r="5" spans="1:13" s="717" customFormat="1" ht="15" customHeight="1" thickBot="1">
      <c r="A5" s="723" t="s">
        <v>82</v>
      </c>
      <c r="B5" s="724" t="s">
        <v>83</v>
      </c>
      <c r="C5" s="725"/>
      <c r="D5" s="726" t="s">
        <v>84</v>
      </c>
      <c r="E5" s="727" t="s">
        <v>84</v>
      </c>
      <c r="F5" s="728" t="s">
        <v>85</v>
      </c>
      <c r="G5" s="726" t="s">
        <v>86</v>
      </c>
      <c r="H5" s="727" t="s">
        <v>86</v>
      </c>
      <c r="I5" s="727" t="s">
        <v>86</v>
      </c>
      <c r="J5" s="729" t="s">
        <v>85</v>
      </c>
      <c r="K5" s="730"/>
    </row>
    <row r="6" spans="1:13" s="717" customFormat="1" ht="18" customHeight="1">
      <c r="A6" s="1280" t="s">
        <v>87</v>
      </c>
      <c r="B6" s="1282" t="s">
        <v>88</v>
      </c>
      <c r="C6" s="731" t="s">
        <v>89</v>
      </c>
      <c r="D6" s="732">
        <v>201697</v>
      </c>
      <c r="E6" s="551">
        <v>125050</v>
      </c>
      <c r="F6" s="550">
        <f t="shared" ref="F6:F12" si="0">E6/D6*100</f>
        <v>61.998939002563247</v>
      </c>
      <c r="G6" s="732">
        <f>7035541/1000</f>
        <v>7035.5410000000002</v>
      </c>
      <c r="H6" s="551">
        <f>(18632369-G6)/1000</f>
        <v>18625.333458999998</v>
      </c>
      <c r="I6" s="551">
        <f>G6+H6</f>
        <v>25660.874458999999</v>
      </c>
      <c r="J6" s="552">
        <f t="shared" ref="J6:J16" si="1">G6/I6*100</f>
        <v>27.4173859945464</v>
      </c>
      <c r="K6" s="553"/>
      <c r="L6" s="733"/>
      <c r="M6" s="733"/>
    </row>
    <row r="7" spans="1:13" s="717" customFormat="1" ht="18" customHeight="1">
      <c r="A7" s="1281"/>
      <c r="B7" s="1255"/>
      <c r="C7" s="734" t="s">
        <v>90</v>
      </c>
      <c r="D7" s="735">
        <v>20805</v>
      </c>
      <c r="E7" s="555">
        <v>12884</v>
      </c>
      <c r="F7" s="554">
        <f t="shared" si="0"/>
        <v>61.927421292958428</v>
      </c>
      <c r="G7" s="735">
        <f>296950/1000</f>
        <v>296.95</v>
      </c>
      <c r="H7" s="555">
        <f>(965412-G7)/1000</f>
        <v>965.11505</v>
      </c>
      <c r="I7" s="555">
        <f>G7+H7</f>
        <v>1262.0650499999999</v>
      </c>
      <c r="J7" s="556">
        <f t="shared" si="1"/>
        <v>23.528898134054185</v>
      </c>
      <c r="K7" s="553"/>
      <c r="L7" s="733"/>
      <c r="M7" s="733"/>
    </row>
    <row r="8" spans="1:13" s="717" customFormat="1" ht="18" customHeight="1">
      <c r="A8" s="1281"/>
      <c r="B8" s="1262" t="s">
        <v>91</v>
      </c>
      <c r="C8" s="736" t="s">
        <v>89</v>
      </c>
      <c r="D8" s="737">
        <v>144702</v>
      </c>
      <c r="E8" s="558">
        <v>84601</v>
      </c>
      <c r="F8" s="557">
        <f t="shared" si="0"/>
        <v>58.465674282318147</v>
      </c>
      <c r="G8" s="737">
        <f>4849141/1000</f>
        <v>4849.1409999999996</v>
      </c>
      <c r="H8" s="558">
        <f>(12471912-G8)/1000</f>
        <v>12467.062859</v>
      </c>
      <c r="I8" s="558">
        <f>G8+H8</f>
        <v>17316.203859000001</v>
      </c>
      <c r="J8" s="559">
        <f t="shared" si="1"/>
        <v>28.003487597425607</v>
      </c>
      <c r="K8" s="553"/>
      <c r="M8" s="733"/>
    </row>
    <row r="9" spans="1:13" s="717" customFormat="1" ht="18" customHeight="1">
      <c r="A9" s="1281"/>
      <c r="B9" s="1255"/>
      <c r="C9" s="738" t="s">
        <v>90</v>
      </c>
      <c r="D9" s="735">
        <v>6570</v>
      </c>
      <c r="E9" s="555">
        <v>4612</v>
      </c>
      <c r="F9" s="554">
        <f t="shared" si="0"/>
        <v>70.197869101978696</v>
      </c>
      <c r="G9" s="735">
        <f>131159/1000</f>
        <v>131.15899999999999</v>
      </c>
      <c r="H9" s="555">
        <f>(403601-G9)/1000</f>
        <v>403.46984100000003</v>
      </c>
      <c r="I9" s="555">
        <f>G9+H9</f>
        <v>534.62884099999997</v>
      </c>
      <c r="J9" s="556">
        <f>G9/I9*100</f>
        <v>24.532720635623171</v>
      </c>
      <c r="K9" s="553"/>
    </row>
    <row r="10" spans="1:13" s="717" customFormat="1" ht="18" customHeight="1">
      <c r="A10" s="1270" t="s">
        <v>92</v>
      </c>
      <c r="B10" s="1257" t="s">
        <v>93</v>
      </c>
      <c r="C10" s="1258"/>
      <c r="D10" s="563">
        <v>134320</v>
      </c>
      <c r="E10" s="561">
        <v>75277</v>
      </c>
      <c r="F10" s="560">
        <f t="shared" si="0"/>
        <v>56.043031566408573</v>
      </c>
      <c r="G10" s="563">
        <f>3591663/1000</f>
        <v>3591.663</v>
      </c>
      <c r="H10" s="561">
        <f>(9553540-G10)/1000</f>
        <v>9549.9483369999998</v>
      </c>
      <c r="I10" s="561">
        <f>G10+H10</f>
        <v>13141.611337</v>
      </c>
      <c r="J10" s="562">
        <f t="shared" si="1"/>
        <v>27.330461295014331</v>
      </c>
      <c r="K10" s="553"/>
    </row>
    <row r="11" spans="1:13" s="717" customFormat="1" ht="18" customHeight="1">
      <c r="A11" s="1270"/>
      <c r="B11" s="1257" t="s">
        <v>94</v>
      </c>
      <c r="C11" s="1258"/>
      <c r="D11" s="563">
        <f>SUM(D6:D10)</f>
        <v>508094</v>
      </c>
      <c r="E11" s="564">
        <f>SUM(E6:E10)</f>
        <v>302424</v>
      </c>
      <c r="F11" s="560">
        <f t="shared" si="0"/>
        <v>59.521269686317893</v>
      </c>
      <c r="G11" s="563">
        <f>SUM(G6:G10)</f>
        <v>15904.454</v>
      </c>
      <c r="H11" s="561">
        <f>SUM(H6:H10)</f>
        <v>42010.929545999999</v>
      </c>
      <c r="I11" s="561">
        <f>SUM(I6:I10)</f>
        <v>57915.383546000005</v>
      </c>
      <c r="J11" s="562">
        <f t="shared" si="1"/>
        <v>27.461536169172895</v>
      </c>
      <c r="K11" s="553"/>
    </row>
    <row r="12" spans="1:13" s="717" customFormat="1" ht="18" customHeight="1">
      <c r="A12" s="1270"/>
      <c r="B12" s="1257" t="s">
        <v>95</v>
      </c>
      <c r="C12" s="1258"/>
      <c r="D12" s="563">
        <v>228840</v>
      </c>
      <c r="E12" s="561">
        <v>126520</v>
      </c>
      <c r="F12" s="560">
        <f t="shared" si="0"/>
        <v>55.287537143855971</v>
      </c>
      <c r="G12" s="563">
        <f>7554939/1000</f>
        <v>7554.9390000000003</v>
      </c>
      <c r="H12" s="561">
        <f>(15282739-G12)/1000</f>
        <v>15275.184061</v>
      </c>
      <c r="I12" s="561">
        <f>G12+H12</f>
        <v>22830.123060999998</v>
      </c>
      <c r="J12" s="562">
        <f>G12/I12*100</f>
        <v>33.091976682797089</v>
      </c>
      <c r="K12" s="553"/>
    </row>
    <row r="13" spans="1:13" s="717" customFormat="1" ht="18" customHeight="1" thickBot="1">
      <c r="A13" s="1271"/>
      <c r="B13" s="1259" t="s">
        <v>25</v>
      </c>
      <c r="C13" s="1260"/>
      <c r="D13" s="565">
        <f>D11+D12</f>
        <v>736934</v>
      </c>
      <c r="E13" s="566">
        <f>E11+E12</f>
        <v>428944</v>
      </c>
      <c r="F13" s="567">
        <f>E13/D13*100</f>
        <v>58.206569380704373</v>
      </c>
      <c r="G13" s="565">
        <f>G11+G12</f>
        <v>23459.393</v>
      </c>
      <c r="H13" s="566">
        <f>H11+H12</f>
        <v>57286.113606999999</v>
      </c>
      <c r="I13" s="566">
        <f>G13+H13</f>
        <v>80745.506607000003</v>
      </c>
      <c r="J13" s="568">
        <f t="shared" si="1"/>
        <v>29.053496579296034</v>
      </c>
      <c r="K13" s="553"/>
    </row>
    <row r="14" spans="1:13" s="717" customFormat="1" ht="18" customHeight="1">
      <c r="A14" s="1253" t="s">
        <v>96</v>
      </c>
      <c r="B14" s="1268" t="s">
        <v>97</v>
      </c>
      <c r="C14" s="731" t="s">
        <v>89</v>
      </c>
      <c r="D14" s="739">
        <v>230691</v>
      </c>
      <c r="E14" s="740">
        <v>135332</v>
      </c>
      <c r="F14" s="550">
        <f t="shared" ref="F14:F15" si="2">E14/D14*100</f>
        <v>58.663753679163896</v>
      </c>
      <c r="G14" s="563">
        <v>8351</v>
      </c>
      <c r="H14" s="561">
        <v>11406</v>
      </c>
      <c r="I14" s="569">
        <f>G14+H14</f>
        <v>19757</v>
      </c>
      <c r="J14" s="552">
        <f t="shared" si="1"/>
        <v>42.268563040947512</v>
      </c>
      <c r="K14" s="553"/>
      <c r="L14" s="733"/>
      <c r="M14" s="733"/>
    </row>
    <row r="15" spans="1:13" s="717" customFormat="1" ht="18" customHeight="1">
      <c r="A15" s="1253"/>
      <c r="B15" s="1269"/>
      <c r="C15" s="734" t="s">
        <v>90</v>
      </c>
      <c r="D15" s="741">
        <v>28470</v>
      </c>
      <c r="E15" s="742">
        <v>18917</v>
      </c>
      <c r="F15" s="554">
        <f t="shared" si="2"/>
        <v>66.445381102915348</v>
      </c>
      <c r="G15" s="741">
        <v>1885.373</v>
      </c>
      <c r="H15" s="743">
        <v>1179</v>
      </c>
      <c r="I15" s="555">
        <f t="shared" ref="I15:I17" si="3">G15+H15</f>
        <v>3064.373</v>
      </c>
      <c r="J15" s="556">
        <f t="shared" si="1"/>
        <v>61.525571462742946</v>
      </c>
      <c r="K15" s="553"/>
      <c r="L15" s="733"/>
      <c r="M15" s="733"/>
    </row>
    <row r="16" spans="1:13" s="717" customFormat="1" ht="18" customHeight="1">
      <c r="A16" s="1253" t="s">
        <v>98</v>
      </c>
      <c r="B16" s="1257" t="s">
        <v>95</v>
      </c>
      <c r="C16" s="1266"/>
      <c r="D16" s="563">
        <v>422547</v>
      </c>
      <c r="E16" s="561">
        <v>226043</v>
      </c>
      <c r="F16" s="560">
        <f>E16/D16*100</f>
        <v>53.495350813045647</v>
      </c>
      <c r="G16" s="563">
        <v>9972</v>
      </c>
      <c r="H16" s="564">
        <v>13099</v>
      </c>
      <c r="I16" s="561">
        <f t="shared" si="3"/>
        <v>23071</v>
      </c>
      <c r="J16" s="562">
        <f t="shared" si="1"/>
        <v>43.223093927441376</v>
      </c>
      <c r="K16" s="553"/>
      <c r="M16" s="733"/>
    </row>
    <row r="17" spans="1:16" s="717" customFormat="1" ht="18" customHeight="1" thickBot="1">
      <c r="A17" s="1265"/>
      <c r="B17" s="1259" t="s">
        <v>25</v>
      </c>
      <c r="C17" s="1267"/>
      <c r="D17" s="565">
        <f>SUM(D14:D16)</f>
        <v>681708</v>
      </c>
      <c r="E17" s="570">
        <f>SUM(E14:E16)</f>
        <v>380292</v>
      </c>
      <c r="F17" s="567">
        <f>E17/D17*100</f>
        <v>55.785174884261302</v>
      </c>
      <c r="G17" s="565">
        <f>SUM(G14:G16)</f>
        <v>20208.373</v>
      </c>
      <c r="H17" s="570">
        <f>SUM(H14:H16)</f>
        <v>25684</v>
      </c>
      <c r="I17" s="566">
        <f t="shared" si="3"/>
        <v>45892.373</v>
      </c>
      <c r="J17" s="568">
        <f>G17/I17*100</f>
        <v>44.034273407478842</v>
      </c>
      <c r="K17" s="553"/>
    </row>
    <row r="18" spans="1:16" s="717" customFormat="1" ht="18" customHeight="1">
      <c r="A18" s="1261" t="s">
        <v>99</v>
      </c>
      <c r="B18" s="1254" t="s">
        <v>100</v>
      </c>
      <c r="C18" s="731" t="s">
        <v>89</v>
      </c>
      <c r="D18" s="732">
        <v>743098</v>
      </c>
      <c r="E18" s="551">
        <v>495401</v>
      </c>
      <c r="F18" s="550">
        <f t="shared" ref="F18:F43" si="4">E18/D18*100</f>
        <v>66.666980667422067</v>
      </c>
      <c r="G18" s="732">
        <v>28902</v>
      </c>
      <c r="H18" s="551">
        <v>45940</v>
      </c>
      <c r="I18" s="551">
        <f>G18+H18</f>
        <v>74842</v>
      </c>
      <c r="J18" s="552">
        <f t="shared" ref="J18:J30" si="5">G18/I18*100</f>
        <v>38.617353892199567</v>
      </c>
      <c r="K18" s="553"/>
      <c r="L18" s="733"/>
      <c r="M18" s="733"/>
    </row>
    <row r="19" spans="1:16" s="717" customFormat="1" ht="18" customHeight="1">
      <c r="A19" s="1263"/>
      <c r="B19" s="1255"/>
      <c r="C19" s="734" t="s">
        <v>90</v>
      </c>
      <c r="D19" s="735">
        <v>175565</v>
      </c>
      <c r="E19" s="743">
        <v>103646</v>
      </c>
      <c r="F19" s="554">
        <f t="shared" si="4"/>
        <v>59.035684789109446</v>
      </c>
      <c r="G19" s="735">
        <v>2285</v>
      </c>
      <c r="H19" s="569">
        <v>5536</v>
      </c>
      <c r="I19" s="555">
        <f t="shared" ref="I19:I22" si="6">G19+H19</f>
        <v>7821</v>
      </c>
      <c r="J19" s="556">
        <f t="shared" si="5"/>
        <v>29.216212760516559</v>
      </c>
      <c r="K19" s="553"/>
      <c r="L19" s="733"/>
      <c r="M19" s="733"/>
    </row>
    <row r="20" spans="1:16" s="717" customFormat="1" ht="18" customHeight="1">
      <c r="A20" s="1263"/>
      <c r="B20" s="1257" t="s">
        <v>101</v>
      </c>
      <c r="C20" s="1258"/>
      <c r="D20" s="563">
        <v>71294</v>
      </c>
      <c r="E20" s="564">
        <v>39299</v>
      </c>
      <c r="F20" s="560">
        <f t="shared" si="4"/>
        <v>55.122450697113358</v>
      </c>
      <c r="G20" s="563">
        <v>1980</v>
      </c>
      <c r="H20" s="561">
        <v>2929</v>
      </c>
      <c r="I20" s="561">
        <f t="shared" si="6"/>
        <v>4909</v>
      </c>
      <c r="J20" s="562">
        <f t="shared" si="5"/>
        <v>40.334080260745573</v>
      </c>
      <c r="K20" s="553"/>
      <c r="M20" s="733"/>
    </row>
    <row r="21" spans="1:16" s="717" customFormat="1" ht="18" customHeight="1">
      <c r="A21" s="1261" t="s">
        <v>102</v>
      </c>
      <c r="B21" s="1257" t="s">
        <v>94</v>
      </c>
      <c r="C21" s="1258"/>
      <c r="D21" s="563">
        <f>SUM(D18:D20)</f>
        <v>989957</v>
      </c>
      <c r="E21" s="564">
        <f>SUM(E18:E20)</f>
        <v>638346</v>
      </c>
      <c r="F21" s="560">
        <f t="shared" si="4"/>
        <v>64.482194681183131</v>
      </c>
      <c r="G21" s="571">
        <f>SUM(G18:G20)</f>
        <v>33167</v>
      </c>
      <c r="H21" s="561">
        <f>SUM(H18:H20)</f>
        <v>54405</v>
      </c>
      <c r="I21" s="572">
        <f t="shared" si="6"/>
        <v>87572</v>
      </c>
      <c r="J21" s="562">
        <f t="shared" si="5"/>
        <v>37.87397798383045</v>
      </c>
      <c r="K21" s="553"/>
    </row>
    <row r="22" spans="1:16" s="717" customFormat="1" ht="18" customHeight="1">
      <c r="A22" s="1263"/>
      <c r="B22" s="1257" t="s">
        <v>95</v>
      </c>
      <c r="C22" s="1258"/>
      <c r="D22" s="563">
        <v>365756</v>
      </c>
      <c r="E22" s="564">
        <v>189325</v>
      </c>
      <c r="F22" s="560">
        <f t="shared" si="4"/>
        <v>51.762650510176179</v>
      </c>
      <c r="G22" s="563">
        <v>8782</v>
      </c>
      <c r="H22" s="561">
        <v>11625</v>
      </c>
      <c r="I22" s="564">
        <f t="shared" si="6"/>
        <v>20407</v>
      </c>
      <c r="J22" s="562">
        <f t="shared" si="5"/>
        <v>43.034252952418292</v>
      </c>
      <c r="K22" s="553"/>
      <c r="N22" s="744"/>
      <c r="O22" s="744"/>
      <c r="P22" s="744"/>
    </row>
    <row r="23" spans="1:16" s="717" customFormat="1" ht="18" customHeight="1" thickBot="1">
      <c r="A23" s="1264"/>
      <c r="B23" s="1259" t="s">
        <v>25</v>
      </c>
      <c r="C23" s="1260"/>
      <c r="D23" s="565">
        <f>D21+D22</f>
        <v>1355713</v>
      </c>
      <c r="E23" s="566">
        <f>E21+E22</f>
        <v>827671</v>
      </c>
      <c r="F23" s="567">
        <f t="shared" si="4"/>
        <v>61.050605843567183</v>
      </c>
      <c r="G23" s="565">
        <f>G21+G22</f>
        <v>41949</v>
      </c>
      <c r="H23" s="566">
        <f>H21+H22</f>
        <v>66030</v>
      </c>
      <c r="I23" s="573">
        <f>G23+H23</f>
        <v>107979</v>
      </c>
      <c r="J23" s="568">
        <f t="shared" si="5"/>
        <v>38.849220681799238</v>
      </c>
      <c r="K23" s="553"/>
      <c r="N23" s="745"/>
      <c r="O23" s="745"/>
      <c r="P23" s="745"/>
    </row>
    <row r="24" spans="1:16" s="717" customFormat="1" ht="18" customHeight="1">
      <c r="A24" s="1253" t="s">
        <v>103</v>
      </c>
      <c r="B24" s="1268" t="s">
        <v>104</v>
      </c>
      <c r="C24" s="731" t="s">
        <v>89</v>
      </c>
      <c r="D24" s="732">
        <v>161372</v>
      </c>
      <c r="E24" s="551">
        <v>92739</v>
      </c>
      <c r="F24" s="550">
        <f t="shared" si="4"/>
        <v>57.469077659073442</v>
      </c>
      <c r="G24" s="732">
        <v>4731</v>
      </c>
      <c r="H24" s="551">
        <v>7646</v>
      </c>
      <c r="I24" s="551">
        <f t="shared" ref="I24:I40" si="7">G24+H24</f>
        <v>12377</v>
      </c>
      <c r="J24" s="552">
        <f t="shared" si="5"/>
        <v>38.224125393875738</v>
      </c>
      <c r="K24" s="553"/>
      <c r="L24" s="733"/>
      <c r="M24" s="733"/>
      <c r="N24" s="745"/>
      <c r="O24" s="745"/>
      <c r="P24" s="745"/>
    </row>
    <row r="25" spans="1:16" s="717" customFormat="1" ht="18" customHeight="1">
      <c r="A25" s="1253"/>
      <c r="B25" s="1269"/>
      <c r="C25" s="734" t="s">
        <v>90</v>
      </c>
      <c r="D25" s="735">
        <v>14600</v>
      </c>
      <c r="E25" s="555">
        <v>9609</v>
      </c>
      <c r="F25" s="554">
        <f t="shared" si="4"/>
        <v>65.81506849315069</v>
      </c>
      <c r="G25" s="735">
        <v>224</v>
      </c>
      <c r="H25" s="555">
        <v>468</v>
      </c>
      <c r="I25" s="555">
        <f t="shared" si="7"/>
        <v>692</v>
      </c>
      <c r="J25" s="556">
        <f t="shared" si="5"/>
        <v>32.369942196531795</v>
      </c>
      <c r="K25" s="553"/>
      <c r="L25" s="733"/>
      <c r="M25" s="733"/>
      <c r="N25" s="745"/>
      <c r="O25" s="745"/>
      <c r="P25" s="745"/>
    </row>
    <row r="26" spans="1:16" s="717" customFormat="1" ht="18" customHeight="1">
      <c r="A26" s="1253" t="s">
        <v>105</v>
      </c>
      <c r="B26" s="1257" t="s">
        <v>95</v>
      </c>
      <c r="C26" s="1266"/>
      <c r="D26" s="563">
        <v>211049</v>
      </c>
      <c r="E26" s="561">
        <v>111979</v>
      </c>
      <c r="F26" s="560">
        <f t="shared" si="4"/>
        <v>53.058294519282256</v>
      </c>
      <c r="G26" s="563">
        <v>4378</v>
      </c>
      <c r="H26" s="561">
        <v>6834</v>
      </c>
      <c r="I26" s="561">
        <f>G26+H26</f>
        <v>11212</v>
      </c>
      <c r="J26" s="562">
        <f t="shared" si="5"/>
        <v>39.047449161612555</v>
      </c>
      <c r="K26" s="553"/>
      <c r="M26" s="733"/>
      <c r="N26" s="745"/>
      <c r="O26" s="745"/>
      <c r="P26" s="745"/>
    </row>
    <row r="27" spans="1:16" s="717" customFormat="1" ht="18" customHeight="1" thickBot="1">
      <c r="A27" s="1265"/>
      <c r="B27" s="1259" t="s">
        <v>25</v>
      </c>
      <c r="C27" s="1267"/>
      <c r="D27" s="565">
        <f>SUM(D24:D26)</f>
        <v>387021</v>
      </c>
      <c r="E27" s="566">
        <f>SUM(E24:E26)</f>
        <v>214327</v>
      </c>
      <c r="F27" s="567">
        <f t="shared" si="4"/>
        <v>55.378648703817099</v>
      </c>
      <c r="G27" s="565">
        <f>SUM(G24:G26)</f>
        <v>9333</v>
      </c>
      <c r="H27" s="566">
        <f>SUM(H24:H26)</f>
        <v>14948</v>
      </c>
      <c r="I27" s="566">
        <f t="shared" si="7"/>
        <v>24281</v>
      </c>
      <c r="J27" s="568">
        <f t="shared" si="5"/>
        <v>38.43746138956385</v>
      </c>
      <c r="K27" s="553"/>
      <c r="N27" s="744"/>
      <c r="O27" s="744"/>
      <c r="P27" s="744"/>
    </row>
    <row r="28" spans="1:16" s="717" customFormat="1" ht="18" customHeight="1">
      <c r="A28" s="1253" t="s">
        <v>106</v>
      </c>
      <c r="B28" s="1268" t="s">
        <v>107</v>
      </c>
      <c r="C28" s="731" t="s">
        <v>89</v>
      </c>
      <c r="D28" s="732">
        <v>165519</v>
      </c>
      <c r="E28" s="551">
        <v>84074</v>
      </c>
      <c r="F28" s="550">
        <f t="shared" si="4"/>
        <v>50.794168645291485</v>
      </c>
      <c r="G28" s="732">
        <v>4008</v>
      </c>
      <c r="H28" s="551">
        <v>5602</v>
      </c>
      <c r="I28" s="574">
        <f t="shared" si="7"/>
        <v>9610</v>
      </c>
      <c r="J28" s="552">
        <f t="shared" si="5"/>
        <v>41.706555671175863</v>
      </c>
      <c r="K28" s="553"/>
      <c r="L28" s="733"/>
      <c r="M28" s="733"/>
      <c r="N28" s="744"/>
      <c r="O28" s="744"/>
      <c r="P28" s="744"/>
    </row>
    <row r="29" spans="1:16" s="717" customFormat="1" ht="18" customHeight="1">
      <c r="A29" s="1253"/>
      <c r="B29" s="1269"/>
      <c r="C29" s="734" t="s">
        <v>90</v>
      </c>
      <c r="D29" s="735">
        <v>21535</v>
      </c>
      <c r="E29" s="555">
        <v>13671</v>
      </c>
      <c r="F29" s="554">
        <f t="shared" si="4"/>
        <v>63.482702577199909</v>
      </c>
      <c r="G29" s="735">
        <v>259</v>
      </c>
      <c r="H29" s="555">
        <v>521</v>
      </c>
      <c r="I29" s="575">
        <f t="shared" si="7"/>
        <v>780</v>
      </c>
      <c r="J29" s="576">
        <f>G29/I29*100</f>
        <v>33.205128205128204</v>
      </c>
      <c r="K29" s="553"/>
      <c r="L29" s="733"/>
      <c r="M29" s="733"/>
      <c r="N29" s="744"/>
      <c r="O29" s="744"/>
      <c r="P29" s="744"/>
    </row>
    <row r="30" spans="1:16" s="717" customFormat="1" ht="18" customHeight="1">
      <c r="A30" s="1253" t="s">
        <v>108</v>
      </c>
      <c r="B30" s="1257" t="s">
        <v>95</v>
      </c>
      <c r="C30" s="1266"/>
      <c r="D30" s="563">
        <v>245081</v>
      </c>
      <c r="E30" s="561">
        <v>146250</v>
      </c>
      <c r="F30" s="560">
        <f t="shared" si="4"/>
        <v>59.674148546806968</v>
      </c>
      <c r="G30" s="563">
        <v>5695</v>
      </c>
      <c r="H30" s="561">
        <v>8425</v>
      </c>
      <c r="I30" s="577">
        <f t="shared" si="7"/>
        <v>14120</v>
      </c>
      <c r="J30" s="562">
        <f t="shared" si="5"/>
        <v>40.332861189801697</v>
      </c>
      <c r="K30" s="553"/>
      <c r="M30" s="733"/>
      <c r="N30" s="744"/>
      <c r="O30" s="744"/>
      <c r="P30" s="744"/>
    </row>
    <row r="31" spans="1:16" s="717" customFormat="1" ht="18" customHeight="1" thickBot="1">
      <c r="A31" s="1265"/>
      <c r="B31" s="1259" t="s">
        <v>25</v>
      </c>
      <c r="C31" s="1267"/>
      <c r="D31" s="565">
        <f>SUM(D28:D30)</f>
        <v>432135</v>
      </c>
      <c r="E31" s="566">
        <f>SUM(E28:E30)</f>
        <v>243995</v>
      </c>
      <c r="F31" s="567">
        <f t="shared" si="4"/>
        <v>56.462679486734466</v>
      </c>
      <c r="G31" s="565">
        <f>SUM(G28:G30)</f>
        <v>9962</v>
      </c>
      <c r="H31" s="566">
        <f>SUM(H28:H30)</f>
        <v>14548</v>
      </c>
      <c r="I31" s="566">
        <f t="shared" si="7"/>
        <v>24510</v>
      </c>
      <c r="J31" s="568">
        <f>G31/I31*100</f>
        <v>40.644634842921256</v>
      </c>
      <c r="K31" s="553"/>
      <c r="N31" s="744"/>
      <c r="O31" s="744"/>
      <c r="P31" s="744"/>
    </row>
    <row r="32" spans="1:16" s="717" customFormat="1" ht="18" customHeight="1">
      <c r="A32" s="1261" t="s">
        <v>109</v>
      </c>
      <c r="B32" s="1254" t="s">
        <v>110</v>
      </c>
      <c r="C32" s="731" t="s">
        <v>89</v>
      </c>
      <c r="D32" s="732">
        <v>148610</v>
      </c>
      <c r="E32" s="551">
        <v>92202</v>
      </c>
      <c r="F32" s="550">
        <f t="shared" si="4"/>
        <v>62.042931162102143</v>
      </c>
      <c r="G32" s="551">
        <v>4419</v>
      </c>
      <c r="H32" s="551">
        <v>6444</v>
      </c>
      <c r="I32" s="551">
        <f t="shared" si="7"/>
        <v>10863</v>
      </c>
      <c r="J32" s="552">
        <f t="shared" ref="J32:J43" si="8">G32/I32*100</f>
        <v>40.679370339685171</v>
      </c>
      <c r="K32" s="553"/>
      <c r="L32" s="733"/>
      <c r="M32" s="746"/>
      <c r="N32" s="744"/>
      <c r="O32" s="744"/>
      <c r="P32" s="744"/>
    </row>
    <row r="33" spans="1:16" s="717" customFormat="1" ht="18" customHeight="1">
      <c r="A33" s="1261"/>
      <c r="B33" s="1255"/>
      <c r="C33" s="734" t="s">
        <v>90</v>
      </c>
      <c r="D33" s="735">
        <v>10220</v>
      </c>
      <c r="E33" s="555">
        <v>6275</v>
      </c>
      <c r="F33" s="554">
        <f t="shared" si="4"/>
        <v>61.399217221135025</v>
      </c>
      <c r="G33" s="735">
        <v>174</v>
      </c>
      <c r="H33" s="555">
        <v>286</v>
      </c>
      <c r="I33" s="555">
        <f>G33+H33</f>
        <v>460</v>
      </c>
      <c r="J33" s="556">
        <f t="shared" si="8"/>
        <v>37.826086956521735</v>
      </c>
      <c r="K33" s="553"/>
      <c r="L33" s="733"/>
      <c r="M33" s="746"/>
      <c r="N33" s="744"/>
      <c r="O33" s="744"/>
      <c r="P33" s="744"/>
    </row>
    <row r="34" spans="1:16" s="717" customFormat="1" ht="18" customHeight="1">
      <c r="A34" s="1261"/>
      <c r="B34" s="1262" t="s">
        <v>111</v>
      </c>
      <c r="C34" s="736" t="s">
        <v>89</v>
      </c>
      <c r="D34" s="737">
        <v>184701</v>
      </c>
      <c r="E34" s="558">
        <v>105643</v>
      </c>
      <c r="F34" s="557">
        <f t="shared" si="4"/>
        <v>57.196766666125257</v>
      </c>
      <c r="G34" s="737">
        <v>5831</v>
      </c>
      <c r="H34" s="558">
        <v>8070</v>
      </c>
      <c r="I34" s="558">
        <f t="shared" si="7"/>
        <v>13901</v>
      </c>
      <c r="J34" s="559">
        <f t="shared" si="8"/>
        <v>41.946622545140642</v>
      </c>
      <c r="K34" s="553"/>
      <c r="M34" s="733"/>
      <c r="N34" s="744"/>
      <c r="O34" s="744"/>
      <c r="P34" s="744"/>
    </row>
    <row r="35" spans="1:16" s="717" customFormat="1" ht="18" customHeight="1">
      <c r="A35" s="1261"/>
      <c r="B35" s="1255"/>
      <c r="C35" s="738" t="s">
        <v>90</v>
      </c>
      <c r="D35" s="735">
        <v>4745</v>
      </c>
      <c r="E35" s="555">
        <v>2687</v>
      </c>
      <c r="F35" s="554">
        <f t="shared" si="4"/>
        <v>56.628029504741825</v>
      </c>
      <c r="G35" s="735">
        <v>90</v>
      </c>
      <c r="H35" s="555">
        <v>134</v>
      </c>
      <c r="I35" s="555">
        <f t="shared" si="7"/>
        <v>224</v>
      </c>
      <c r="J35" s="556">
        <f t="shared" si="8"/>
        <v>40.178571428571431</v>
      </c>
      <c r="K35" s="553"/>
      <c r="N35" s="744"/>
      <c r="O35" s="744"/>
      <c r="P35" s="744"/>
    </row>
    <row r="36" spans="1:16" s="717" customFormat="1" ht="18" customHeight="1">
      <c r="A36" s="1261"/>
      <c r="B36" s="1257" t="s">
        <v>112</v>
      </c>
      <c r="C36" s="1258"/>
      <c r="D36" s="563">
        <v>127246</v>
      </c>
      <c r="E36" s="561">
        <v>74233</v>
      </c>
      <c r="F36" s="560">
        <f t="shared" si="4"/>
        <v>58.338179589142293</v>
      </c>
      <c r="G36" s="561">
        <v>4070</v>
      </c>
      <c r="H36" s="561">
        <v>5720</v>
      </c>
      <c r="I36" s="561">
        <f t="shared" si="7"/>
        <v>9790</v>
      </c>
      <c r="J36" s="562">
        <f t="shared" si="8"/>
        <v>41.573033707865171</v>
      </c>
      <c r="K36" s="553"/>
      <c r="N36" s="744"/>
      <c r="O36" s="744"/>
      <c r="P36" s="744"/>
    </row>
    <row r="37" spans="1:16" s="717" customFormat="1" ht="18" customHeight="1">
      <c r="A37" s="1261" t="s">
        <v>113</v>
      </c>
      <c r="B37" s="1257" t="s">
        <v>114</v>
      </c>
      <c r="C37" s="1258"/>
      <c r="D37" s="563">
        <v>71823</v>
      </c>
      <c r="E37" s="561">
        <v>40067</v>
      </c>
      <c r="F37" s="560">
        <f t="shared" si="4"/>
        <v>55.785751082522317</v>
      </c>
      <c r="G37" s="561">
        <v>1786</v>
      </c>
      <c r="H37" s="561">
        <v>2444</v>
      </c>
      <c r="I37" s="561">
        <f t="shared" si="7"/>
        <v>4230</v>
      </c>
      <c r="J37" s="562">
        <f t="shared" si="8"/>
        <v>42.222222222222221</v>
      </c>
      <c r="K37" s="553"/>
      <c r="N37" s="744"/>
      <c r="O37" s="744"/>
      <c r="P37" s="744"/>
    </row>
    <row r="38" spans="1:16" s="717" customFormat="1" ht="18" customHeight="1">
      <c r="A38" s="1263"/>
      <c r="B38" s="1257" t="s">
        <v>94</v>
      </c>
      <c r="C38" s="1258"/>
      <c r="D38" s="563">
        <f>SUM(D32:D37)</f>
        <v>547345</v>
      </c>
      <c r="E38" s="561">
        <f>SUM(E32:E37)</f>
        <v>321107</v>
      </c>
      <c r="F38" s="560">
        <f t="shared" si="4"/>
        <v>58.666289086408021</v>
      </c>
      <c r="G38" s="563">
        <f>SUM(G32:G37)</f>
        <v>16370</v>
      </c>
      <c r="H38" s="561">
        <f>SUM(H32:H37)</f>
        <v>23098</v>
      </c>
      <c r="I38" s="561">
        <f t="shared" si="7"/>
        <v>39468</v>
      </c>
      <c r="J38" s="562">
        <f t="shared" si="8"/>
        <v>41.476639302726262</v>
      </c>
      <c r="K38" s="553"/>
      <c r="N38" s="745"/>
      <c r="O38" s="745"/>
      <c r="P38" s="745"/>
    </row>
    <row r="39" spans="1:16" s="717" customFormat="1" ht="18" customHeight="1">
      <c r="A39" s="1263"/>
      <c r="B39" s="1257" t="s">
        <v>95</v>
      </c>
      <c r="C39" s="1258"/>
      <c r="D39" s="747">
        <v>205984</v>
      </c>
      <c r="E39" s="561">
        <v>108203</v>
      </c>
      <c r="F39" s="560">
        <f t="shared" si="4"/>
        <v>52.529808140438092</v>
      </c>
      <c r="G39" s="563">
        <v>4983</v>
      </c>
      <c r="H39" s="561">
        <v>6756</v>
      </c>
      <c r="I39" s="561">
        <f t="shared" si="7"/>
        <v>11739</v>
      </c>
      <c r="J39" s="562">
        <f t="shared" si="8"/>
        <v>42.448249424993612</v>
      </c>
      <c r="K39" s="553"/>
      <c r="N39" s="744"/>
      <c r="O39" s="744"/>
      <c r="P39" s="744"/>
    </row>
    <row r="40" spans="1:16" s="717" customFormat="1" ht="18" customHeight="1" thickBot="1">
      <c r="A40" s="1264"/>
      <c r="B40" s="1259" t="s">
        <v>25</v>
      </c>
      <c r="C40" s="1260"/>
      <c r="D40" s="565">
        <f>SUM(D38:D39)</f>
        <v>753329</v>
      </c>
      <c r="E40" s="570">
        <f>SUM(E38:E39)</f>
        <v>429310</v>
      </c>
      <c r="F40" s="567">
        <f t="shared" si="4"/>
        <v>56.988380906615831</v>
      </c>
      <c r="G40" s="565">
        <f>SUM(G38:G39)</f>
        <v>21353</v>
      </c>
      <c r="H40" s="570">
        <f>SUM(H38:H39)</f>
        <v>29854</v>
      </c>
      <c r="I40" s="566">
        <f t="shared" si="7"/>
        <v>51207</v>
      </c>
      <c r="J40" s="568">
        <f t="shared" si="8"/>
        <v>41.699377038295545</v>
      </c>
      <c r="K40" s="553"/>
    </row>
    <row r="41" spans="1:16" s="717" customFormat="1" ht="18" customHeight="1">
      <c r="A41" s="1253" t="s">
        <v>115</v>
      </c>
      <c r="B41" s="1254" t="s">
        <v>116</v>
      </c>
      <c r="C41" s="731" t="s">
        <v>89</v>
      </c>
      <c r="D41" s="578">
        <f>D6+D8+D10+D14+D18+D20+D24+D28+D32+D34+D36+D37</f>
        <v>2385073</v>
      </c>
      <c r="E41" s="579">
        <f>E6+E8+E10+E14+E18+E20+E24+E28+E32+E34+E36+E37</f>
        <v>1443918</v>
      </c>
      <c r="F41" s="550">
        <f t="shared" si="4"/>
        <v>60.539782220502268</v>
      </c>
      <c r="G41" s="578">
        <f>G6+G8+G10+G14+G18+G20+G24+G28+G32+G34+G36+G37</f>
        <v>79554.345000000001</v>
      </c>
      <c r="H41" s="579">
        <f>H6+H8+H10+H14+H18+H20+H24+H28+H32+H34+H36+H37</f>
        <v>136843.34465499999</v>
      </c>
      <c r="I41" s="580">
        <f>G41+H41</f>
        <v>216397.68965499999</v>
      </c>
      <c r="J41" s="552">
        <f t="shared" si="8"/>
        <v>36.763028813677472</v>
      </c>
      <c r="K41" s="553"/>
      <c r="L41" s="733"/>
      <c r="M41" s="733"/>
    </row>
    <row r="42" spans="1:16" s="717" customFormat="1" ht="18" customHeight="1">
      <c r="A42" s="1253"/>
      <c r="B42" s="1255"/>
      <c r="C42" s="734" t="s">
        <v>90</v>
      </c>
      <c r="D42" s="581">
        <f>D7+D9+D15+D19+D25+D29+D33+D35</f>
        <v>282510</v>
      </c>
      <c r="E42" s="582">
        <f>E7+E9+E15+E19+E25+E29+E33+E35</f>
        <v>172301</v>
      </c>
      <c r="F42" s="554">
        <f>E42/D42*100</f>
        <v>60.989345509893454</v>
      </c>
      <c r="G42" s="581">
        <f>G7+G9+G15+G19+G25+G29+G33+G35</f>
        <v>5345.482</v>
      </c>
      <c r="H42" s="582">
        <f>H7+H9+H15+H19+H25+H29+H33+H35</f>
        <v>9492.5848910000004</v>
      </c>
      <c r="I42" s="583">
        <f t="shared" ref="I42:I44" si="9">G42+H42</f>
        <v>14838.066891</v>
      </c>
      <c r="J42" s="556">
        <f t="shared" si="8"/>
        <v>36.025460993455226</v>
      </c>
      <c r="K42" s="553"/>
      <c r="L42" s="733"/>
      <c r="M42" s="733"/>
    </row>
    <row r="43" spans="1:16" s="717" customFormat="1" ht="18" customHeight="1">
      <c r="A43" s="1253" t="s">
        <v>25</v>
      </c>
      <c r="B43" s="1257" t="s">
        <v>95</v>
      </c>
      <c r="C43" s="1258"/>
      <c r="D43" s="584">
        <f>D12+D16+D22+D26+D30+D39</f>
        <v>1679257</v>
      </c>
      <c r="E43" s="585">
        <f>E12+E16+E22+E26+E30+E39</f>
        <v>908320</v>
      </c>
      <c r="F43" s="560">
        <f t="shared" si="4"/>
        <v>54.090588873531566</v>
      </c>
      <c r="G43" s="584">
        <f>G12+G16+G22+G26+G30+G39</f>
        <v>41364.938999999998</v>
      </c>
      <c r="H43" s="585">
        <f>H12+H16+H22+H26+H30+H39</f>
        <v>62014.184061</v>
      </c>
      <c r="I43" s="586">
        <f t="shared" si="9"/>
        <v>103379.12306099999</v>
      </c>
      <c r="J43" s="562">
        <f t="shared" si="8"/>
        <v>40.012855376604577</v>
      </c>
      <c r="K43" s="553"/>
      <c r="M43" s="733"/>
    </row>
    <row r="44" spans="1:16" s="717" customFormat="1" ht="18" customHeight="1" thickBot="1">
      <c r="A44" s="1256"/>
      <c r="B44" s="1259" t="s">
        <v>25</v>
      </c>
      <c r="C44" s="1260"/>
      <c r="D44" s="587">
        <f>D41+D42+D43</f>
        <v>4346840</v>
      </c>
      <c r="E44" s="588">
        <f>E41+E42+E43</f>
        <v>2524539</v>
      </c>
      <c r="F44" s="567">
        <f>E44/D44*100</f>
        <v>58.077568992647535</v>
      </c>
      <c r="G44" s="587">
        <f>G41+G42+G43</f>
        <v>126264.766</v>
      </c>
      <c r="H44" s="588">
        <f>H41+H42+H43</f>
        <v>208350.11360700001</v>
      </c>
      <c r="I44" s="589">
        <f t="shared" si="9"/>
        <v>334614.87960700004</v>
      </c>
      <c r="J44" s="568">
        <f>G44/I44*100</f>
        <v>37.734354834517816</v>
      </c>
      <c r="K44" s="553"/>
    </row>
    <row r="45" spans="1:16" s="712" customFormat="1">
      <c r="A45" s="717"/>
      <c r="B45" s="717"/>
      <c r="C45" s="717"/>
      <c r="D45" s="717"/>
      <c r="E45" s="717"/>
      <c r="F45" s="717"/>
      <c r="G45" s="717"/>
      <c r="H45" s="717"/>
      <c r="I45" s="717"/>
      <c r="J45" s="717"/>
      <c r="K45" s="717"/>
    </row>
    <row r="46" spans="1:16">
      <c r="A46" s="717"/>
      <c r="B46" s="717"/>
      <c r="C46" s="717"/>
      <c r="D46" s="746"/>
      <c r="E46" s="746"/>
      <c r="F46" s="717"/>
      <c r="G46" s="746"/>
      <c r="H46" s="746"/>
      <c r="I46" s="746"/>
      <c r="J46" s="717"/>
      <c r="K46" s="717"/>
    </row>
    <row r="47" spans="1:16">
      <c r="A47" s="749"/>
      <c r="B47" s="749"/>
      <c r="C47" s="749"/>
      <c r="J47" s="749"/>
      <c r="K47" s="749"/>
    </row>
    <row r="48" spans="1:16">
      <c r="A48" s="749"/>
      <c r="B48" s="749"/>
      <c r="C48" s="749"/>
      <c r="J48" s="749"/>
      <c r="K48" s="749"/>
    </row>
    <row r="49" spans="1:11">
      <c r="A49" s="749"/>
      <c r="B49" s="749"/>
      <c r="C49" s="749"/>
      <c r="J49" s="749"/>
      <c r="K49" s="749"/>
    </row>
    <row r="50" spans="1:11">
      <c r="A50" s="749"/>
      <c r="B50" s="749"/>
      <c r="C50" s="749"/>
      <c r="J50" s="749"/>
      <c r="K50" s="749"/>
    </row>
    <row r="51" spans="1:11">
      <c r="A51" s="749"/>
      <c r="B51" s="749"/>
      <c r="C51" s="749"/>
      <c r="D51" s="749"/>
      <c r="E51" s="749"/>
      <c r="F51" s="749"/>
      <c r="G51" s="749"/>
      <c r="H51" s="749"/>
      <c r="I51" s="749"/>
      <c r="J51" s="749"/>
      <c r="K51" s="749"/>
    </row>
    <row r="52" spans="1:11">
      <c r="A52" s="749"/>
      <c r="B52" s="749"/>
      <c r="C52" s="749"/>
      <c r="D52" s="749"/>
      <c r="E52" s="749"/>
      <c r="F52" s="749"/>
      <c r="G52" s="749"/>
      <c r="H52" s="749"/>
      <c r="I52" s="749"/>
      <c r="J52" s="749"/>
      <c r="K52" s="749"/>
    </row>
    <row r="53" spans="1:11">
      <c r="D53" s="750"/>
      <c r="E53" s="750"/>
      <c r="F53" s="749"/>
      <c r="G53" s="750"/>
      <c r="H53" s="750"/>
      <c r="I53" s="750"/>
    </row>
    <row r="54" spans="1:11">
      <c r="D54" s="750"/>
      <c r="E54" s="750"/>
      <c r="F54" s="749"/>
      <c r="G54" s="750"/>
      <c r="H54" s="750"/>
      <c r="I54" s="750"/>
    </row>
    <row r="55" spans="1:11">
      <c r="D55" s="750"/>
      <c r="E55" s="750"/>
      <c r="F55" s="749"/>
      <c r="G55" s="750"/>
      <c r="H55" s="750"/>
      <c r="I55" s="750"/>
    </row>
    <row r="56" spans="1:11">
      <c r="D56" s="750"/>
      <c r="E56" s="750"/>
      <c r="F56" s="749"/>
      <c r="G56" s="750"/>
      <c r="H56" s="750"/>
      <c r="I56" s="750"/>
    </row>
  </sheetData>
  <mergeCells count="48">
    <mergeCell ref="G3:J3"/>
    <mergeCell ref="A6:A9"/>
    <mergeCell ref="B6:B7"/>
    <mergeCell ref="B8:B9"/>
    <mergeCell ref="A14:A15"/>
    <mergeCell ref="B14:B15"/>
    <mergeCell ref="B3:B4"/>
    <mergeCell ref="C3:C4"/>
    <mergeCell ref="D3:F3"/>
    <mergeCell ref="A10:A13"/>
    <mergeCell ref="B10:C10"/>
    <mergeCell ref="B11:C11"/>
    <mergeCell ref="B12:C12"/>
    <mergeCell ref="B13:C13"/>
    <mergeCell ref="A16:A17"/>
    <mergeCell ref="B16:C16"/>
    <mergeCell ref="B17:C17"/>
    <mergeCell ref="A18:A20"/>
    <mergeCell ref="B18:B19"/>
    <mergeCell ref="B20:C20"/>
    <mergeCell ref="A30:A31"/>
    <mergeCell ref="B30:C30"/>
    <mergeCell ref="B31:C31"/>
    <mergeCell ref="A21:A23"/>
    <mergeCell ref="B21:C21"/>
    <mergeCell ref="B22:C22"/>
    <mergeCell ref="B23:C23"/>
    <mergeCell ref="A24:A25"/>
    <mergeCell ref="B24:B25"/>
    <mergeCell ref="A26:A27"/>
    <mergeCell ref="B26:C26"/>
    <mergeCell ref="B27:C27"/>
    <mergeCell ref="A28:A29"/>
    <mergeCell ref="B28:B29"/>
    <mergeCell ref="A32:A36"/>
    <mergeCell ref="B32:B33"/>
    <mergeCell ref="B34:B35"/>
    <mergeCell ref="B36:C36"/>
    <mergeCell ref="A37:A40"/>
    <mergeCell ref="B37:C37"/>
    <mergeCell ref="B38:C38"/>
    <mergeCell ref="B39:C39"/>
    <mergeCell ref="B40:C40"/>
    <mergeCell ref="A41:A42"/>
    <mergeCell ref="B41:B42"/>
    <mergeCell ref="A43:A44"/>
    <mergeCell ref="B43:C43"/>
    <mergeCell ref="B44:C44"/>
  </mergeCells>
  <phoneticPr fontId="7"/>
  <pageMargins left="0.78740157480314965" right="0.78740157480314965" top="0.98425196850393704" bottom="0.78740157480314965" header="0.51181102362204722" footer="0.31496062992125984"/>
  <pageSetup paperSize="9" scale="9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3B1A-81B7-485D-BFDB-BE4081D8236C}">
  <sheetPr>
    <tabColor rgb="FF00FFFF"/>
  </sheetPr>
  <dimension ref="A1:K53"/>
  <sheetViews>
    <sheetView zoomScaleNormal="100" zoomScaleSheetLayoutView="90" workbookViewId="0">
      <pane xSplit="1" ySplit="5" topLeftCell="B6" activePane="bottomRight" state="frozen"/>
      <selection pane="topRight"/>
      <selection pane="bottomLeft"/>
      <selection pane="bottomRight"/>
    </sheetView>
  </sheetViews>
  <sheetFormatPr defaultColWidth="9" defaultRowHeight="13.5"/>
  <cols>
    <col min="1" max="1" width="3.625" style="855" customWidth="1"/>
    <col min="2" max="2" width="7.625" style="855" customWidth="1"/>
    <col min="3" max="3" width="12.5" style="855" customWidth="1"/>
    <col min="4" max="5" width="10.5" style="855" customWidth="1"/>
    <col min="6" max="6" width="15.375" style="855" customWidth="1"/>
    <col min="7" max="9" width="10.5" style="855" customWidth="1"/>
    <col min="10" max="10" width="0.875" style="855" customWidth="1"/>
    <col min="11" max="11" width="10.125" style="855" bestFit="1" customWidth="1"/>
    <col min="12" max="12" width="12.125" style="855" bestFit="1" customWidth="1"/>
    <col min="13" max="14" width="9.125" style="855" bestFit="1" customWidth="1"/>
    <col min="15" max="15" width="9" style="855"/>
    <col min="16" max="17" width="9.125" style="855" bestFit="1" customWidth="1"/>
    <col min="18" max="18" width="10.5" style="855" customWidth="1"/>
    <col min="19" max="19" width="9" style="855"/>
    <col min="20" max="21" width="9.125" style="855" bestFit="1" customWidth="1"/>
    <col min="22" max="22" width="15" style="855" customWidth="1"/>
    <col min="23" max="16384" width="9" style="855"/>
  </cols>
  <sheetData>
    <row r="1" spans="1:11" s="753" customFormat="1" ht="15" customHeight="1"/>
    <row r="2" spans="1:11" s="753" customFormat="1" ht="15" customHeight="1" thickBot="1">
      <c r="H2" s="754"/>
      <c r="I2" s="755" t="s">
        <v>932</v>
      </c>
    </row>
    <row r="3" spans="1:11" s="753" customFormat="1" ht="15" customHeight="1">
      <c r="A3" s="756" t="s">
        <v>75</v>
      </c>
      <c r="B3" s="1305"/>
      <c r="C3" s="1307" t="s">
        <v>76</v>
      </c>
      <c r="D3" s="1309" t="s">
        <v>117</v>
      </c>
      <c r="E3" s="1311" t="s">
        <v>118</v>
      </c>
      <c r="F3" s="1313" t="s">
        <v>119</v>
      </c>
      <c r="G3" s="1315" t="s">
        <v>120</v>
      </c>
      <c r="H3" s="1316"/>
      <c r="I3" s="757" t="s">
        <v>121</v>
      </c>
    </row>
    <row r="4" spans="1:11" s="753" customFormat="1" ht="15" customHeight="1">
      <c r="A4" s="758"/>
      <c r="B4" s="1306"/>
      <c r="C4" s="1308"/>
      <c r="D4" s="1310"/>
      <c r="E4" s="1312"/>
      <c r="F4" s="1314"/>
      <c r="G4" s="759" t="s">
        <v>10</v>
      </c>
      <c r="H4" s="760" t="s">
        <v>119</v>
      </c>
      <c r="I4" s="761" t="s">
        <v>122</v>
      </c>
    </row>
    <row r="5" spans="1:11" s="753" customFormat="1" ht="15" customHeight="1" thickBot="1">
      <c r="A5" s="758" t="s">
        <v>82</v>
      </c>
      <c r="B5" s="762" t="s">
        <v>83</v>
      </c>
      <c r="C5" s="763"/>
      <c r="D5" s="764" t="s">
        <v>123</v>
      </c>
      <c r="E5" s="765" t="s">
        <v>124</v>
      </c>
      <c r="F5" s="766" t="s">
        <v>125</v>
      </c>
      <c r="G5" s="767" t="s">
        <v>126</v>
      </c>
      <c r="H5" s="768" t="s">
        <v>127</v>
      </c>
      <c r="I5" s="769" t="s">
        <v>126</v>
      </c>
    </row>
    <row r="6" spans="1:11" s="753" customFormat="1" ht="18" customHeight="1">
      <c r="A6" s="1301" t="s">
        <v>87</v>
      </c>
      <c r="B6" s="1303" t="s">
        <v>88</v>
      </c>
      <c r="C6" s="770" t="s">
        <v>89</v>
      </c>
      <c r="D6" s="771">
        <f>1871611/1000</f>
        <v>1871.6110000000001</v>
      </c>
      <c r="E6" s="772">
        <f>2604003/1000</f>
        <v>2604.0030000000002</v>
      </c>
      <c r="F6" s="773">
        <v>3075555</v>
      </c>
      <c r="G6" s="774">
        <f>('Ⅲ-5-7-1'!I6*1000)/'Ⅲ-5-7-1'!E6</f>
        <v>205.20491370651737</v>
      </c>
      <c r="H6" s="775">
        <f>(F6*1000)/'Ⅲ-5-7-1'!E6</f>
        <v>24594.602159136346</v>
      </c>
      <c r="I6" s="776">
        <f>'Ⅲ-5-7-1'!G6/D6</f>
        <v>3.7590829504635312</v>
      </c>
      <c r="K6" s="777"/>
    </row>
    <row r="7" spans="1:11" s="753" customFormat="1" ht="18" customHeight="1">
      <c r="A7" s="1302"/>
      <c r="B7" s="1304"/>
      <c r="C7" s="778" t="s">
        <v>90</v>
      </c>
      <c r="D7" s="779">
        <f>48472/1000</f>
        <v>48.472000000000001</v>
      </c>
      <c r="E7" s="780">
        <f>69292/1000</f>
        <v>69.292000000000002</v>
      </c>
      <c r="F7" s="781">
        <v>124036</v>
      </c>
      <c r="G7" s="782">
        <f>('Ⅲ-5-7-1'!I7*1000)/'Ⅲ-5-7-1'!E7</f>
        <v>97.955995808755034</v>
      </c>
      <c r="H7" s="783">
        <f>(F7*1000)/'Ⅲ-5-7-1'!E7</f>
        <v>9627.1344303011483</v>
      </c>
      <c r="I7" s="784">
        <f>'Ⅲ-5-7-1'!G7/D7</f>
        <v>6.1262171975573523</v>
      </c>
      <c r="K7" s="777"/>
    </row>
    <row r="8" spans="1:11" s="753" customFormat="1" ht="18" customHeight="1">
      <c r="A8" s="1302"/>
      <c r="B8" s="1294" t="s">
        <v>91</v>
      </c>
      <c r="C8" s="785" t="s">
        <v>89</v>
      </c>
      <c r="D8" s="786">
        <f>1332425/1000</f>
        <v>1332.425</v>
      </c>
      <c r="E8" s="787">
        <f>1737135/1000</f>
        <v>1737.135</v>
      </c>
      <c r="F8" s="788">
        <v>2187666</v>
      </c>
      <c r="G8" s="789">
        <f>('Ⅲ-5-7-1'!I8*1000)/'Ⅲ-5-7-1'!E8</f>
        <v>204.68084134939303</v>
      </c>
      <c r="H8" s="790">
        <f>(F8*1000)/'Ⅲ-5-7-1'!E8</f>
        <v>25858.630512641696</v>
      </c>
      <c r="I8" s="791">
        <f>'Ⅲ-5-7-1'!G8/D8</f>
        <v>3.639335047000769</v>
      </c>
      <c r="K8" s="777"/>
    </row>
    <row r="9" spans="1:11" s="753" customFormat="1" ht="18" customHeight="1">
      <c r="A9" s="1302"/>
      <c r="B9" s="1286"/>
      <c r="C9" s="792" t="s">
        <v>90</v>
      </c>
      <c r="D9" s="793">
        <f>21501/1000</f>
        <v>21.501000000000001</v>
      </c>
      <c r="E9" s="794">
        <f>30219/1000</f>
        <v>30.219000000000001</v>
      </c>
      <c r="F9" s="795">
        <v>67047</v>
      </c>
      <c r="G9" s="796">
        <f>('Ⅲ-5-7-1'!I9*1000)/'Ⅲ-5-7-1'!E9</f>
        <v>115.9212578057242</v>
      </c>
      <c r="H9" s="797">
        <f>(F9*1000)/'Ⅲ-5-7-1'!E9</f>
        <v>14537.510841283607</v>
      </c>
      <c r="I9" s="798">
        <f>'Ⅲ-5-7-1'!G9/D9</f>
        <v>6.1001348774475597</v>
      </c>
      <c r="K9" s="777"/>
    </row>
    <row r="10" spans="1:11" s="753" customFormat="1" ht="18" customHeight="1">
      <c r="A10" s="1302" t="s">
        <v>92</v>
      </c>
      <c r="B10" s="1288" t="s">
        <v>93</v>
      </c>
      <c r="C10" s="1289"/>
      <c r="D10" s="799">
        <f>1044167/1000</f>
        <v>1044.1669999999999</v>
      </c>
      <c r="E10" s="800">
        <f>1426570/1000</f>
        <v>1426.57</v>
      </c>
      <c r="F10" s="801">
        <v>1653099</v>
      </c>
      <c r="G10" s="802">
        <f>('Ⅲ-5-7-1'!I10*1000)/'Ⅲ-5-7-1'!E10</f>
        <v>174.5767144944671</v>
      </c>
      <c r="H10" s="803">
        <f>(F10*1000)/'Ⅲ-5-7-1'!E10</f>
        <v>21960.21361106314</v>
      </c>
      <c r="I10" s="804">
        <f>'Ⅲ-5-7-1'!G10/D10</f>
        <v>3.4397400032753382</v>
      </c>
      <c r="K10" s="777"/>
    </row>
    <row r="11" spans="1:11" s="753" customFormat="1" ht="18" customHeight="1">
      <c r="A11" s="1302"/>
      <c r="B11" s="1288" t="s">
        <v>94</v>
      </c>
      <c r="C11" s="1289"/>
      <c r="D11" s="805">
        <f>SUM(D6:D10)</f>
        <v>4318.1759999999995</v>
      </c>
      <c r="E11" s="806">
        <f>SUM(E6:E10)</f>
        <v>5867.2190000000001</v>
      </c>
      <c r="F11" s="807">
        <f>SUM(F6:F10)</f>
        <v>7107403</v>
      </c>
      <c r="G11" s="808">
        <f>('Ⅲ-5-7-1'!I11*1000)/'Ⅲ-5-7-1'!E11</f>
        <v>191.50392675845833</v>
      </c>
      <c r="H11" s="809">
        <f>(F11*1000)/'Ⅲ-5-7-1'!E11</f>
        <v>23501.451604370024</v>
      </c>
      <c r="I11" s="804">
        <f>'Ⅲ-5-7-1'!G11/D11</f>
        <v>3.6831416783382616</v>
      </c>
      <c r="K11" s="777"/>
    </row>
    <row r="12" spans="1:11" s="753" customFormat="1" ht="18" customHeight="1">
      <c r="A12" s="1302"/>
      <c r="B12" s="1288" t="s">
        <v>95</v>
      </c>
      <c r="C12" s="1289"/>
      <c r="D12" s="799">
        <f>1389897/1000</f>
        <v>1389.8969999999999</v>
      </c>
      <c r="E12" s="800">
        <f>1988681/1000</f>
        <v>1988.681</v>
      </c>
      <c r="F12" s="801">
        <v>3110199</v>
      </c>
      <c r="G12" s="802">
        <f>('Ⅲ-5-7-1'!I12*1000)/'Ⅲ-5-7-1'!E12</f>
        <v>180.44675198387606</v>
      </c>
      <c r="H12" s="803">
        <f>(F12*1000)/'Ⅲ-5-7-1'!E12</f>
        <v>24582.666772051849</v>
      </c>
      <c r="I12" s="804">
        <f>'Ⅲ-5-7-1'!G12/D12</f>
        <v>5.4356106963321746</v>
      </c>
      <c r="K12" s="777"/>
    </row>
    <row r="13" spans="1:11" s="753" customFormat="1" ht="18" customHeight="1" thickBot="1">
      <c r="A13" s="1302"/>
      <c r="B13" s="1295" t="s">
        <v>25</v>
      </c>
      <c r="C13" s="1296"/>
      <c r="D13" s="810">
        <f>D11+D12</f>
        <v>5708.0729999999994</v>
      </c>
      <c r="E13" s="811">
        <f t="shared" ref="E13:F13" si="0">E11+E12</f>
        <v>7855.9</v>
      </c>
      <c r="F13" s="812">
        <f t="shared" si="0"/>
        <v>10217602</v>
      </c>
      <c r="G13" s="808">
        <f>('Ⅲ-5-7-1'!I13*1000)/'Ⅲ-5-7-1'!E13</f>
        <v>188.24253657120744</v>
      </c>
      <c r="H13" s="809">
        <f>(F13*1000)/'Ⅲ-5-7-1'!E13</f>
        <v>23820.363497332986</v>
      </c>
      <c r="I13" s="813">
        <f>'Ⅲ-5-7-1'!G13/D13</f>
        <v>4.109862119843247</v>
      </c>
      <c r="K13" s="777"/>
    </row>
    <row r="14" spans="1:11" s="753" customFormat="1" ht="18" customHeight="1">
      <c r="A14" s="1283" t="s">
        <v>96</v>
      </c>
      <c r="B14" s="1297" t="s">
        <v>97</v>
      </c>
      <c r="C14" s="770" t="s">
        <v>89</v>
      </c>
      <c r="D14" s="814">
        <v>2267</v>
      </c>
      <c r="E14" s="815">
        <v>3173</v>
      </c>
      <c r="F14" s="816">
        <v>3599180</v>
      </c>
      <c r="G14" s="774">
        <f>('Ⅲ-5-7-1'!I14*1000)/'Ⅲ-5-7-1'!E14</f>
        <v>145.98912304554725</v>
      </c>
      <c r="H14" s="775">
        <f>(F14*1000)/[1]輸送実績!E14</f>
        <v>26595.188129932314</v>
      </c>
      <c r="I14" s="776">
        <f>'Ⅲ-5-7-1'!G14/D14</f>
        <v>3.6837229819144244</v>
      </c>
      <c r="K14" s="777"/>
    </row>
    <row r="15" spans="1:11" s="753" customFormat="1" ht="18" customHeight="1">
      <c r="A15" s="1284"/>
      <c r="B15" s="1298"/>
      <c r="C15" s="778" t="s">
        <v>90</v>
      </c>
      <c r="D15" s="817">
        <v>105</v>
      </c>
      <c r="E15" s="818">
        <v>139</v>
      </c>
      <c r="F15" s="819">
        <v>511385</v>
      </c>
      <c r="G15" s="782">
        <f>('Ⅲ-5-7-1'!I15*1000)/'Ⅲ-5-7-1'!E15</f>
        <v>161.99043188666278</v>
      </c>
      <c r="H15" s="783">
        <f>(F15*1000)/[1]輸送実績!E15</f>
        <v>27033.091927895544</v>
      </c>
      <c r="I15" s="784">
        <f>'Ⅲ-5-7-1'!G15/D15</f>
        <v>17.955933333333334</v>
      </c>
      <c r="K15" s="777"/>
    </row>
    <row r="16" spans="1:11" s="753" customFormat="1" ht="18" customHeight="1">
      <c r="A16" s="1284" t="s">
        <v>98</v>
      </c>
      <c r="B16" s="1288" t="s">
        <v>95</v>
      </c>
      <c r="C16" s="1289"/>
      <c r="D16" s="799">
        <v>2570</v>
      </c>
      <c r="E16" s="800">
        <v>3544</v>
      </c>
      <c r="F16" s="801">
        <v>4194703</v>
      </c>
      <c r="G16" s="802">
        <f>('Ⅲ-5-7-1'!I16*1000)/'Ⅲ-5-7-1'!E16</f>
        <v>102.06465141588104</v>
      </c>
      <c r="H16" s="803">
        <f>(F16*1000)/[1]輸送実績!E16</f>
        <v>18557.101967324801</v>
      </c>
      <c r="I16" s="804">
        <f>'Ⅲ-5-7-1'!G16/D16</f>
        <v>3.8801556420233463</v>
      </c>
      <c r="K16" s="777"/>
    </row>
    <row r="17" spans="1:11" s="753" customFormat="1" ht="18" customHeight="1" thickBot="1">
      <c r="A17" s="1287"/>
      <c r="B17" s="1290" t="s">
        <v>25</v>
      </c>
      <c r="C17" s="1291"/>
      <c r="D17" s="820">
        <f>SUM(D14:D16)</f>
        <v>4942</v>
      </c>
      <c r="E17" s="811">
        <f>SUM(E14:E16)</f>
        <v>6856</v>
      </c>
      <c r="F17" s="821">
        <f>SUM(F14:F16)</f>
        <v>8305268</v>
      </c>
      <c r="G17" s="822">
        <f>('Ⅲ-5-7-1'!I17*1000)/'Ⅲ-5-7-1'!E17</f>
        <v>120.67667213614801</v>
      </c>
      <c r="H17" s="823">
        <f>(F17*1000)/'Ⅲ-5-7-1'!E17</f>
        <v>21839.186730196798</v>
      </c>
      <c r="I17" s="824">
        <f>'Ⅲ-5-7-1'!G17/D17</f>
        <v>4.0891082557668961</v>
      </c>
      <c r="K17" s="777"/>
    </row>
    <row r="18" spans="1:11" s="753" customFormat="1" ht="18" customHeight="1">
      <c r="A18" s="1300" t="s">
        <v>99</v>
      </c>
      <c r="B18" s="1285" t="s">
        <v>100</v>
      </c>
      <c r="C18" s="770" t="s">
        <v>89</v>
      </c>
      <c r="D18" s="771">
        <v>8102</v>
      </c>
      <c r="E18" s="772">
        <v>11369</v>
      </c>
      <c r="F18" s="773">
        <v>13029580</v>
      </c>
      <c r="G18" s="774">
        <f>('Ⅲ-5-7-1'!I18*1000)/'Ⅲ-5-7-1'!E18</f>
        <v>151.07357474046279</v>
      </c>
      <c r="H18" s="775">
        <f>(F18*1000)/'Ⅲ-5-7-1'!E18</f>
        <v>26301.077309089</v>
      </c>
      <c r="I18" s="825">
        <f>'Ⅲ-5-7-1'!G18/D18</f>
        <v>3.5672673413971858</v>
      </c>
      <c r="K18" s="777"/>
    </row>
    <row r="19" spans="1:11" s="753" customFormat="1" ht="18" customHeight="1">
      <c r="A19" s="1292"/>
      <c r="B19" s="1286"/>
      <c r="C19" s="778" t="s">
        <v>90</v>
      </c>
      <c r="D19" s="779">
        <v>592</v>
      </c>
      <c r="E19" s="780">
        <v>821</v>
      </c>
      <c r="F19" s="781">
        <v>1083650.8500000001</v>
      </c>
      <c r="G19" s="796">
        <f>('Ⅲ-5-7-1'!I19*1000)/'Ⅲ-5-7-1'!E19</f>
        <v>75.458773131621101</v>
      </c>
      <c r="H19" s="797">
        <f>(F19*1000)/'Ⅲ-5-7-1'!E19</f>
        <v>10455.307971364065</v>
      </c>
      <c r="I19" s="798">
        <f>'Ⅲ-5-7-1'!G19/D19</f>
        <v>3.8597972972972974</v>
      </c>
      <c r="K19" s="777"/>
    </row>
    <row r="20" spans="1:11" s="753" customFormat="1" ht="18" customHeight="1">
      <c r="A20" s="1292"/>
      <c r="B20" s="1288" t="s">
        <v>101</v>
      </c>
      <c r="C20" s="1289"/>
      <c r="D20" s="799">
        <v>538</v>
      </c>
      <c r="E20" s="800">
        <v>731</v>
      </c>
      <c r="F20" s="801">
        <v>913165.66</v>
      </c>
      <c r="G20" s="802">
        <f>('Ⅲ-5-7-1'!I20*1000)/'Ⅲ-5-7-1'!E20</f>
        <v>124.91411995216163</v>
      </c>
      <c r="H20" s="803">
        <f>(F20*1000)/'Ⅲ-5-7-1'!E20</f>
        <v>23236.358685971652</v>
      </c>
      <c r="I20" s="804">
        <f>'Ⅲ-5-7-1'!G20/D20</f>
        <v>3.6802973977695168</v>
      </c>
      <c r="K20" s="777"/>
    </row>
    <row r="21" spans="1:11" s="753" customFormat="1" ht="18" customHeight="1">
      <c r="A21" s="1292" t="s">
        <v>102</v>
      </c>
      <c r="B21" s="1288" t="s">
        <v>94</v>
      </c>
      <c r="C21" s="1289"/>
      <c r="D21" s="826">
        <f>SUM(D18:D20)</f>
        <v>9232</v>
      </c>
      <c r="E21" s="806">
        <f>SUM(E18:E20)</f>
        <v>12921</v>
      </c>
      <c r="F21" s="827">
        <f>SUM(F18:F20)</f>
        <v>15026396.51</v>
      </c>
      <c r="G21" s="808">
        <f>('Ⅲ-5-7-1'!I21*1000)/'Ⅲ-5-7-1'!E21</f>
        <v>137.18578952480317</v>
      </c>
      <c r="H21" s="809">
        <f>(F21*1000)/'Ⅲ-5-7-1'!E21</f>
        <v>23539.579648027873</v>
      </c>
      <c r="I21" s="804">
        <f>'Ⅲ-5-7-1'!G21/D21</f>
        <v>3.5926126516464469</v>
      </c>
      <c r="K21" s="777"/>
    </row>
    <row r="22" spans="1:11" s="753" customFormat="1" ht="18" customHeight="1">
      <c r="A22" s="1292"/>
      <c r="B22" s="1288" t="s">
        <v>95</v>
      </c>
      <c r="C22" s="1289"/>
      <c r="D22" s="828">
        <v>2404</v>
      </c>
      <c r="E22" s="800">
        <v>3248</v>
      </c>
      <c r="F22" s="829">
        <v>3818289</v>
      </c>
      <c r="G22" s="802">
        <f>('Ⅲ-5-7-1'!I22*1000)/'Ⅲ-5-7-1'!E22</f>
        <v>107.78819490294467</v>
      </c>
      <c r="H22" s="803">
        <f>(F22*1000)/'Ⅲ-5-7-1'!E22</f>
        <v>20167.907038161891</v>
      </c>
      <c r="I22" s="804">
        <f>'Ⅲ-5-7-1'!G22/D22</f>
        <v>3.6530782029950082</v>
      </c>
      <c r="K22" s="777"/>
    </row>
    <row r="23" spans="1:11" s="753" customFormat="1" ht="18" customHeight="1" thickBot="1">
      <c r="A23" s="1299"/>
      <c r="B23" s="1290" t="s">
        <v>25</v>
      </c>
      <c r="C23" s="1291"/>
      <c r="D23" s="810">
        <f>D21+D22</f>
        <v>11636</v>
      </c>
      <c r="E23" s="811">
        <f t="shared" ref="E23:F23" si="1">E21+E22</f>
        <v>16169</v>
      </c>
      <c r="F23" s="812">
        <f t="shared" si="1"/>
        <v>18844685.509999998</v>
      </c>
      <c r="G23" s="822">
        <f>('Ⅲ-5-7-1'!I23*1000)/'Ⅲ-5-7-1'!E23</f>
        <v>130.46125815692469</v>
      </c>
      <c r="H23" s="823">
        <f>(F23*1000)/'Ⅲ-5-7-1'!E23</f>
        <v>22768.328852889608</v>
      </c>
      <c r="I23" s="824">
        <f>'Ⅲ-5-7-1'!G23/D23</f>
        <v>3.6051048470264697</v>
      </c>
      <c r="K23" s="777"/>
    </row>
    <row r="24" spans="1:11" s="753" customFormat="1" ht="18" customHeight="1">
      <c r="A24" s="1283" t="s">
        <v>103</v>
      </c>
      <c r="B24" s="1297" t="s">
        <v>104</v>
      </c>
      <c r="C24" s="770" t="s">
        <v>89</v>
      </c>
      <c r="D24" s="771">
        <v>1595</v>
      </c>
      <c r="E24" s="772">
        <v>2208</v>
      </c>
      <c r="F24" s="773">
        <v>2559516</v>
      </c>
      <c r="G24" s="774">
        <f>('Ⅲ-5-7-1'!I24*1000)/'Ⅲ-5-7-1'!E24</f>
        <v>133.46057214332697</v>
      </c>
      <c r="H24" s="775">
        <f>(F24*1000)/'Ⅲ-5-7-1'!E24</f>
        <v>27599.133050820044</v>
      </c>
      <c r="I24" s="825">
        <f>'Ⅲ-5-7-1'!G24/D24</f>
        <v>2.9661442006269594</v>
      </c>
      <c r="K24" s="777"/>
    </row>
    <row r="25" spans="1:11" s="753" customFormat="1" ht="18" customHeight="1">
      <c r="A25" s="1284"/>
      <c r="B25" s="1298"/>
      <c r="C25" s="778" t="s">
        <v>90</v>
      </c>
      <c r="D25" s="779">
        <v>45</v>
      </c>
      <c r="E25" s="780">
        <v>63</v>
      </c>
      <c r="F25" s="781">
        <v>114909</v>
      </c>
      <c r="G25" s="796">
        <f>('Ⅲ-5-7-1'!I25*1000)/'Ⅲ-5-7-1'!E25</f>
        <v>72.015818503486315</v>
      </c>
      <c r="H25" s="797">
        <f>(F25*1000)/'Ⅲ-5-7-1'!E25</f>
        <v>11958.476428348424</v>
      </c>
      <c r="I25" s="798">
        <f>'Ⅲ-5-7-1'!G25/D25</f>
        <v>4.9777777777777779</v>
      </c>
      <c r="K25" s="777"/>
    </row>
    <row r="26" spans="1:11" s="753" customFormat="1" ht="18" customHeight="1">
      <c r="A26" s="1284" t="s">
        <v>105</v>
      </c>
      <c r="B26" s="1288" t="s">
        <v>95</v>
      </c>
      <c r="C26" s="1289"/>
      <c r="D26" s="799">
        <v>1361</v>
      </c>
      <c r="E26" s="800">
        <v>1830</v>
      </c>
      <c r="F26" s="801">
        <v>2043030</v>
      </c>
      <c r="G26" s="802">
        <f>('Ⅲ-5-7-1'!I26*1000)/'Ⅲ-5-7-1'!E26</f>
        <v>100.12591646648032</v>
      </c>
      <c r="H26" s="803">
        <f>(F26*1000)/'Ⅲ-5-7-1'!E26</f>
        <v>18244.760178247707</v>
      </c>
      <c r="I26" s="798">
        <f>'Ⅲ-5-7-1'!G26/D26</f>
        <v>3.2167523879500366</v>
      </c>
      <c r="K26" s="777"/>
    </row>
    <row r="27" spans="1:11" s="753" customFormat="1" ht="18" customHeight="1" thickBot="1">
      <c r="A27" s="1287"/>
      <c r="B27" s="1290" t="s">
        <v>25</v>
      </c>
      <c r="C27" s="1291"/>
      <c r="D27" s="830">
        <f>SUM(D24:D26)</f>
        <v>3001</v>
      </c>
      <c r="E27" s="831">
        <f>SUM(E24:E26)</f>
        <v>4101</v>
      </c>
      <c r="F27" s="832">
        <f>SUM(F24:F26)</f>
        <v>4717455</v>
      </c>
      <c r="G27" s="822">
        <f>('Ⅲ-5-7-1'!I27*1000)/'Ⅲ-5-7-1'!E27</f>
        <v>113.28950622180126</v>
      </c>
      <c r="H27" s="823">
        <f>(F27*1000)/'Ⅲ-5-7-1'!E27</f>
        <v>22010.549300834708</v>
      </c>
      <c r="I27" s="804">
        <f>'Ⅲ-5-7-1'!G27/D27</f>
        <v>3.109963345551483</v>
      </c>
      <c r="K27" s="777"/>
    </row>
    <row r="28" spans="1:11" s="753" customFormat="1" ht="18" customHeight="1">
      <c r="A28" s="1283" t="s">
        <v>106</v>
      </c>
      <c r="B28" s="1297" t="s">
        <v>107</v>
      </c>
      <c r="C28" s="770" t="s">
        <v>89</v>
      </c>
      <c r="D28" s="771">
        <v>1158</v>
      </c>
      <c r="E28" s="772">
        <v>1564</v>
      </c>
      <c r="F28" s="773">
        <v>1868782</v>
      </c>
      <c r="G28" s="774">
        <f>('Ⅲ-5-7-1'!I28*1000)/'Ⅲ-5-7-1'!E28</f>
        <v>114.30406546613698</v>
      </c>
      <c r="H28" s="775">
        <f>(F28*1000)/'Ⅲ-5-7-1'!E28</f>
        <v>22227.823108214194</v>
      </c>
      <c r="I28" s="825">
        <f>'Ⅲ-5-7-1'!G28/D28</f>
        <v>3.4611398963730569</v>
      </c>
      <c r="K28" s="777"/>
    </row>
    <row r="29" spans="1:11" s="753" customFormat="1" ht="18" customHeight="1">
      <c r="A29" s="1284"/>
      <c r="B29" s="1298"/>
      <c r="C29" s="778" t="s">
        <v>90</v>
      </c>
      <c r="D29" s="779">
        <v>75</v>
      </c>
      <c r="E29" s="780">
        <v>104</v>
      </c>
      <c r="F29" s="781">
        <v>122667</v>
      </c>
      <c r="G29" s="796">
        <f>('Ⅲ-5-7-1'!I29*1000)/'Ⅲ-5-7-1'!E29</f>
        <v>57.055080096554754</v>
      </c>
      <c r="H29" s="797">
        <f>(F29*1000)/'Ⅲ-5-7-1'!E29</f>
        <v>8972.7891156462592</v>
      </c>
      <c r="I29" s="833">
        <f>'Ⅲ-5-7-1'!G29/D29</f>
        <v>3.4533333333333331</v>
      </c>
      <c r="K29" s="777"/>
    </row>
    <row r="30" spans="1:11" s="753" customFormat="1" ht="18" customHeight="1">
      <c r="A30" s="1284" t="s">
        <v>108</v>
      </c>
      <c r="B30" s="1288" t="s">
        <v>95</v>
      </c>
      <c r="C30" s="1289"/>
      <c r="D30" s="799">
        <v>1501</v>
      </c>
      <c r="E30" s="800">
        <v>2320</v>
      </c>
      <c r="F30" s="801">
        <v>2565789</v>
      </c>
      <c r="G30" s="802">
        <f>('Ⅲ-5-7-1'!I30*1000)/'Ⅲ-5-7-1'!E30</f>
        <v>96.547008547008545</v>
      </c>
      <c r="H30" s="803">
        <f>(F30*1000)/'Ⅲ-5-7-1'!E30</f>
        <v>17543.856410256409</v>
      </c>
      <c r="I30" s="804">
        <f>'Ⅲ-5-7-1'!G30/D30</f>
        <v>3.794137241838774</v>
      </c>
      <c r="K30" s="777"/>
    </row>
    <row r="31" spans="1:11" s="753" customFormat="1" ht="18" customHeight="1" thickBot="1">
      <c r="A31" s="1287"/>
      <c r="B31" s="1290" t="s">
        <v>25</v>
      </c>
      <c r="C31" s="1291"/>
      <c r="D31" s="830">
        <f>SUM(D28:D30)</f>
        <v>2734</v>
      </c>
      <c r="E31" s="831">
        <f>SUM(E28:E30)</f>
        <v>3988</v>
      </c>
      <c r="F31" s="834">
        <f>SUM(F28:F30)</f>
        <v>4557238</v>
      </c>
      <c r="G31" s="822">
        <f>('Ⅲ-5-7-1'!I31*1000)/'Ⅲ-5-7-1'!E31</f>
        <v>100.45287813274862</v>
      </c>
      <c r="H31" s="823">
        <f>(F31*1000)/'Ⅲ-5-7-1'!E31</f>
        <v>18677.587655484742</v>
      </c>
      <c r="I31" s="835">
        <f>'Ⅲ-5-7-1'!G31/D31</f>
        <v>3.6437454279444039</v>
      </c>
      <c r="K31" s="777"/>
    </row>
    <row r="32" spans="1:11" s="753" customFormat="1" ht="18" customHeight="1">
      <c r="A32" s="1292" t="s">
        <v>109</v>
      </c>
      <c r="B32" s="1293" t="s">
        <v>110</v>
      </c>
      <c r="C32" s="836" t="s">
        <v>89</v>
      </c>
      <c r="D32" s="837">
        <v>1150</v>
      </c>
      <c r="E32" s="838">
        <v>1469</v>
      </c>
      <c r="F32" s="839">
        <v>2000647</v>
      </c>
      <c r="G32" s="789">
        <f>('Ⅲ-5-7-1'!I32*1000)/'Ⅲ-5-7-1'!E32</f>
        <v>117.81740092405805</v>
      </c>
      <c r="H32" s="790">
        <f>(F32*1000)/'Ⅲ-5-7-1'!E32</f>
        <v>21698.520639465522</v>
      </c>
      <c r="I32" s="833">
        <f>'Ⅲ-5-7-1'!G32/D32</f>
        <v>3.8426086956521739</v>
      </c>
      <c r="K32" s="777"/>
    </row>
    <row r="33" spans="1:11" s="753" customFormat="1" ht="18" customHeight="1">
      <c r="A33" s="1292"/>
      <c r="B33" s="1286"/>
      <c r="C33" s="778" t="s">
        <v>90</v>
      </c>
      <c r="D33" s="779">
        <v>35</v>
      </c>
      <c r="E33" s="780">
        <v>46</v>
      </c>
      <c r="F33" s="781">
        <v>72510</v>
      </c>
      <c r="G33" s="796">
        <f>('Ⅲ-5-7-1'!I33*1000)/'Ⅲ-5-7-1'!E33</f>
        <v>73.30677290836654</v>
      </c>
      <c r="H33" s="797">
        <f>(F33*1000)/'Ⅲ-5-7-1'!E33</f>
        <v>11555.378486055777</v>
      </c>
      <c r="I33" s="784">
        <f>'Ⅲ-5-7-1'!G33/D33</f>
        <v>4.9714285714285715</v>
      </c>
      <c r="K33" s="777"/>
    </row>
    <row r="34" spans="1:11" s="753" customFormat="1" ht="18" customHeight="1">
      <c r="A34" s="1292"/>
      <c r="B34" s="1294" t="s">
        <v>111</v>
      </c>
      <c r="C34" s="785" t="s">
        <v>89</v>
      </c>
      <c r="D34" s="786">
        <v>1499</v>
      </c>
      <c r="E34" s="787">
        <v>1987</v>
      </c>
      <c r="F34" s="788">
        <v>2581528</v>
      </c>
      <c r="G34" s="840">
        <f>('Ⅲ-5-7-1'!I34*1000)/'Ⅲ-5-7-1'!E34</f>
        <v>131.58467669414915</v>
      </c>
      <c r="H34" s="841">
        <f>(F34*1000)/'Ⅲ-5-7-1'!E34</f>
        <v>24436.337476217072</v>
      </c>
      <c r="I34" s="791">
        <f>'Ⅲ-5-7-1'!G34/D34</f>
        <v>3.8899266177451635</v>
      </c>
      <c r="K34" s="777"/>
    </row>
    <row r="35" spans="1:11" s="753" customFormat="1" ht="18" customHeight="1">
      <c r="A35" s="1292"/>
      <c r="B35" s="1286"/>
      <c r="C35" s="792" t="s">
        <v>90</v>
      </c>
      <c r="D35" s="793">
        <v>15</v>
      </c>
      <c r="E35" s="794">
        <v>20</v>
      </c>
      <c r="F35" s="795">
        <v>35317</v>
      </c>
      <c r="G35" s="782">
        <f>('Ⅲ-5-7-1'!I35*1000)/'Ⅲ-5-7-1'!E35</f>
        <v>83.364346855228874</v>
      </c>
      <c r="H35" s="783">
        <f>(F35*1000)/'Ⅲ-5-7-1'!E35</f>
        <v>13143.65463342017</v>
      </c>
      <c r="I35" s="798">
        <f>'Ⅲ-5-7-1'!G35/D35</f>
        <v>6</v>
      </c>
      <c r="K35" s="777"/>
    </row>
    <row r="36" spans="1:11" s="753" customFormat="1" ht="18" customHeight="1">
      <c r="A36" s="1292"/>
      <c r="B36" s="1288" t="s">
        <v>112</v>
      </c>
      <c r="C36" s="1289"/>
      <c r="D36" s="799">
        <v>989</v>
      </c>
      <c r="E36" s="800">
        <v>1321</v>
      </c>
      <c r="F36" s="801">
        <v>1775555</v>
      </c>
      <c r="G36" s="808">
        <f>('Ⅲ-5-7-1'!I36*1000)/'Ⅲ-5-7-1'!E36</f>
        <v>131.88204706801557</v>
      </c>
      <c r="H36" s="809">
        <f>(F36*1000)/'Ⅲ-5-7-1'!E36</f>
        <v>23918.674982824352</v>
      </c>
      <c r="I36" s="804">
        <f>'Ⅲ-5-7-1'!G36/D36</f>
        <v>4.1152679474216383</v>
      </c>
      <c r="K36" s="777"/>
    </row>
    <row r="37" spans="1:11" s="753" customFormat="1" ht="18" customHeight="1">
      <c r="A37" s="1292" t="s">
        <v>113</v>
      </c>
      <c r="B37" s="1288" t="s">
        <v>114</v>
      </c>
      <c r="C37" s="1289"/>
      <c r="D37" s="799">
        <v>476</v>
      </c>
      <c r="E37" s="800">
        <v>706</v>
      </c>
      <c r="F37" s="801">
        <v>794274</v>
      </c>
      <c r="G37" s="802">
        <f>('Ⅲ-5-7-1'!I37*1000)/'Ⅲ-5-7-1'!E37</f>
        <v>105.57316494871091</v>
      </c>
      <c r="H37" s="803">
        <f>(F37*1000)/'Ⅲ-5-7-1'!E37</f>
        <v>19823.645393965107</v>
      </c>
      <c r="I37" s="804">
        <f>'Ⅲ-5-7-1'!G37/D37</f>
        <v>3.7521008403361344</v>
      </c>
      <c r="K37" s="777"/>
    </row>
    <row r="38" spans="1:11" s="753" customFormat="1" ht="18" customHeight="1">
      <c r="A38" s="1292"/>
      <c r="B38" s="1288" t="s">
        <v>94</v>
      </c>
      <c r="C38" s="1289"/>
      <c r="D38" s="805">
        <f>SUM(D32:D37)</f>
        <v>4164</v>
      </c>
      <c r="E38" s="806">
        <f>SUM(E32:E37)</f>
        <v>5549</v>
      </c>
      <c r="F38" s="807">
        <f>SUM(F32:F37)</f>
        <v>7259831</v>
      </c>
      <c r="G38" s="808">
        <f>('Ⅲ-5-7-1'!I38*1000)/'Ⅲ-5-7-1'!E38</f>
        <v>122.91230026128362</v>
      </c>
      <c r="H38" s="809">
        <f>(F38*1000)/'Ⅲ-5-7-1'!E38</f>
        <v>22608.759696923455</v>
      </c>
      <c r="I38" s="804">
        <f>'Ⅲ-5-7-1'!G38/D38</f>
        <v>3.931316042267051</v>
      </c>
      <c r="K38" s="777"/>
    </row>
    <row r="39" spans="1:11" s="753" customFormat="1" ht="18" customHeight="1">
      <c r="A39" s="1292"/>
      <c r="B39" s="1288" t="s">
        <v>95</v>
      </c>
      <c r="C39" s="1289"/>
      <c r="D39" s="799">
        <v>1184</v>
      </c>
      <c r="E39" s="800">
        <v>1709</v>
      </c>
      <c r="F39" s="801">
        <v>2280404</v>
      </c>
      <c r="G39" s="802">
        <f>('Ⅲ-5-7-1'!I39*1000)/'Ⅲ-5-7-1'!E39</f>
        <v>108.49052244392485</v>
      </c>
      <c r="H39" s="803">
        <f>(F39*1000)/'Ⅲ-5-7-1'!E39</f>
        <v>21075.238209661471</v>
      </c>
      <c r="I39" s="804">
        <f>'Ⅲ-5-7-1'!G39/D39</f>
        <v>4.2086148648648649</v>
      </c>
      <c r="K39" s="777"/>
    </row>
    <row r="40" spans="1:11" s="753" customFormat="1" ht="18" customHeight="1" thickBot="1">
      <c r="A40" s="1292"/>
      <c r="B40" s="1295" t="s">
        <v>25</v>
      </c>
      <c r="C40" s="1296"/>
      <c r="D40" s="810">
        <f>SUM(D38:D39)</f>
        <v>5348</v>
      </c>
      <c r="E40" s="842">
        <f>SUM(E38:E39)</f>
        <v>7258</v>
      </c>
      <c r="F40" s="843">
        <f>SUM(F38:F39)</f>
        <v>9540235</v>
      </c>
      <c r="G40" s="808">
        <f>('Ⅲ-5-7-1'!I40*1000)/'Ⅲ-5-7-1'!E40</f>
        <v>119.27744520276723</v>
      </c>
      <c r="H40" s="809">
        <f>(F40*1000)/'Ⅲ-5-7-1'!E40</f>
        <v>22222.251985744566</v>
      </c>
      <c r="I40" s="813">
        <f>'Ⅲ-5-7-1'!G40/D40</f>
        <v>3.9927075542258788</v>
      </c>
      <c r="K40" s="777"/>
    </row>
    <row r="41" spans="1:11" s="753" customFormat="1" ht="18" customHeight="1">
      <c r="A41" s="1283" t="s">
        <v>115</v>
      </c>
      <c r="B41" s="1285" t="s">
        <v>116</v>
      </c>
      <c r="C41" s="770" t="s">
        <v>89</v>
      </c>
      <c r="D41" s="844">
        <f>D6+D8+D10+D14+D18+D20+D24+D28+D32+D34+D36+D37</f>
        <v>22022.203000000001</v>
      </c>
      <c r="E41" s="845">
        <f>E6+E8+E10+E14+E18+E20+E24+E28+E32+E34+E36+E37</f>
        <v>30295.707999999999</v>
      </c>
      <c r="F41" s="846">
        <f>F6+F8+F10+F14+F18+F20+F24+F28+F32+F34+F36+F37</f>
        <v>36038547.659999996</v>
      </c>
      <c r="G41" s="774">
        <f>('Ⅲ-5-7-1'!I41*1000)/'Ⅲ-5-7-1'!E41</f>
        <v>149.86840641573829</v>
      </c>
      <c r="H41" s="775">
        <f>(F41*1000)/'Ⅲ-5-7-1'!E41</f>
        <v>24958.860309241936</v>
      </c>
      <c r="I41" s="776">
        <f>'Ⅲ-5-7-1'!G41/D41</f>
        <v>3.6124607969511495</v>
      </c>
      <c r="K41" s="777"/>
    </row>
    <row r="42" spans="1:11" s="753" customFormat="1" ht="18" customHeight="1">
      <c r="A42" s="1284"/>
      <c r="B42" s="1286"/>
      <c r="C42" s="778" t="s">
        <v>90</v>
      </c>
      <c r="D42" s="847">
        <f>D7+D9+D15+D19+D25+D29+D33+D35</f>
        <v>936.97299999999996</v>
      </c>
      <c r="E42" s="848">
        <f>E7+E9+E15+E19+E25+E29+E33+E35</f>
        <v>1292.511</v>
      </c>
      <c r="F42" s="783">
        <f>F7+F9+F15+F19+F25+F29+F33+F35</f>
        <v>2131521.85</v>
      </c>
      <c r="G42" s="796">
        <f>('Ⅲ-5-7-1'!I42*1000)/'Ⅲ-5-7-1'!E42</f>
        <v>86.117125791492796</v>
      </c>
      <c r="H42" s="797">
        <f>(F42*1000)/'Ⅲ-5-7-1'!E42</f>
        <v>12370.919785723821</v>
      </c>
      <c r="I42" s="784">
        <f>'Ⅲ-5-7-1'!G42/D42</f>
        <v>5.7050544679515847</v>
      </c>
      <c r="K42" s="777"/>
    </row>
    <row r="43" spans="1:11" s="753" customFormat="1" ht="18" customHeight="1">
      <c r="A43" s="1284" t="s">
        <v>25</v>
      </c>
      <c r="B43" s="1288" t="s">
        <v>95</v>
      </c>
      <c r="C43" s="1289"/>
      <c r="D43" s="849">
        <f t="shared" ref="D43:F44" si="2">D12+D16+D22+D26+D30+D39</f>
        <v>10409.897000000001</v>
      </c>
      <c r="E43" s="850">
        <f>E12+E16+E22+E26+E30+E39</f>
        <v>14639.681</v>
      </c>
      <c r="F43" s="803">
        <f t="shared" si="2"/>
        <v>18012414</v>
      </c>
      <c r="G43" s="802">
        <f>('Ⅲ-5-7-1'!I43*1000)/'Ⅲ-5-7-1'!E43</f>
        <v>113.81354925686982</v>
      </c>
      <c r="H43" s="803">
        <f>(F43*1000)/'Ⅲ-5-7-1'!E43</f>
        <v>19830.47163995068</v>
      </c>
      <c r="I43" s="804">
        <f>'Ⅲ-5-7-1'!G43/D43</f>
        <v>3.9736165497122591</v>
      </c>
      <c r="K43" s="777"/>
    </row>
    <row r="44" spans="1:11" s="753" customFormat="1" ht="18" customHeight="1" thickBot="1">
      <c r="A44" s="1287"/>
      <c r="B44" s="1290" t="s">
        <v>25</v>
      </c>
      <c r="C44" s="1291"/>
      <c r="D44" s="851">
        <f t="shared" si="2"/>
        <v>33369.073000000004</v>
      </c>
      <c r="E44" s="852">
        <f t="shared" si="2"/>
        <v>46227.9</v>
      </c>
      <c r="F44" s="853">
        <f t="shared" si="2"/>
        <v>56182483.509999998</v>
      </c>
      <c r="G44" s="822">
        <f>('Ⅲ-5-7-1'!I44*1000)/'Ⅲ-5-7-1'!E44</f>
        <v>132.54494369348228</v>
      </c>
      <c r="H44" s="823">
        <f>(F44*1000)/'Ⅲ-5-7-1'!E44</f>
        <v>22254.551627049532</v>
      </c>
      <c r="I44" s="835">
        <f>'Ⅲ-5-7-1'!G44/D44</f>
        <v>3.7838859353389886</v>
      </c>
      <c r="K44" s="777"/>
    </row>
    <row r="45" spans="1:11" s="753" customFormat="1">
      <c r="A45" s="854"/>
      <c r="B45" s="854"/>
      <c r="C45" s="854"/>
      <c r="D45" s="854"/>
      <c r="E45" s="854"/>
      <c r="F45" s="854"/>
      <c r="G45" s="854"/>
      <c r="H45" s="854"/>
      <c r="I45" s="854"/>
    </row>
    <row r="46" spans="1:11">
      <c r="A46" s="854"/>
      <c r="B46" s="854"/>
      <c r="C46" s="854"/>
    </row>
    <row r="47" spans="1:11">
      <c r="A47" s="856"/>
      <c r="B47" s="856"/>
      <c r="C47" s="856"/>
    </row>
    <row r="48" spans="1:11">
      <c r="A48" s="856"/>
      <c r="B48" s="856"/>
      <c r="C48" s="856"/>
    </row>
    <row r="49" spans="1:9">
      <c r="A49" s="856"/>
      <c r="B49" s="856"/>
      <c r="C49" s="856"/>
    </row>
    <row r="50" spans="1:9">
      <c r="A50" s="856"/>
      <c r="B50" s="856"/>
      <c r="C50" s="856"/>
      <c r="D50" s="857"/>
      <c r="E50" s="857"/>
      <c r="F50" s="857"/>
      <c r="G50" s="858"/>
      <c r="H50" s="857"/>
      <c r="I50" s="858"/>
    </row>
    <row r="51" spans="1:9">
      <c r="A51" s="856"/>
      <c r="B51" s="856"/>
      <c r="C51" s="856"/>
      <c r="D51" s="859"/>
      <c r="E51" s="859"/>
      <c r="F51" s="859"/>
      <c r="G51" s="858"/>
      <c r="H51" s="857"/>
      <c r="I51" s="859"/>
    </row>
    <row r="52" spans="1:9">
      <c r="A52" s="856"/>
      <c r="B52" s="856"/>
      <c r="C52" s="856"/>
      <c r="D52" s="859"/>
      <c r="E52" s="859"/>
      <c r="F52" s="859"/>
      <c r="G52" s="858"/>
      <c r="H52" s="857"/>
      <c r="I52" s="859"/>
    </row>
    <row r="53" spans="1:9">
      <c r="D53" s="860"/>
      <c r="E53" s="860"/>
      <c r="F53" s="860"/>
      <c r="G53" s="858"/>
      <c r="H53" s="857"/>
      <c r="I53" s="860"/>
    </row>
  </sheetData>
  <mergeCells count="50">
    <mergeCell ref="G3:H3"/>
    <mergeCell ref="B3:B4"/>
    <mergeCell ref="C3:C4"/>
    <mergeCell ref="D3:D4"/>
    <mergeCell ref="E3:E4"/>
    <mergeCell ref="F3:F4"/>
    <mergeCell ref="A18:A20"/>
    <mergeCell ref="B18:B19"/>
    <mergeCell ref="B20:C20"/>
    <mergeCell ref="A6:A9"/>
    <mergeCell ref="B6:B7"/>
    <mergeCell ref="B8:B9"/>
    <mergeCell ref="A10:A13"/>
    <mergeCell ref="B10:C10"/>
    <mergeCell ref="B11:C11"/>
    <mergeCell ref="B12:C12"/>
    <mergeCell ref="B13:C13"/>
    <mergeCell ref="A14:A15"/>
    <mergeCell ref="B14:B15"/>
    <mergeCell ref="A16:A17"/>
    <mergeCell ref="B16:C16"/>
    <mergeCell ref="B17:C17"/>
    <mergeCell ref="A30:A31"/>
    <mergeCell ref="B30:C30"/>
    <mergeCell ref="B31:C31"/>
    <mergeCell ref="A21:A23"/>
    <mergeCell ref="B21:C21"/>
    <mergeCell ref="B22:C22"/>
    <mergeCell ref="B23:C23"/>
    <mergeCell ref="A24:A25"/>
    <mergeCell ref="B24:B25"/>
    <mergeCell ref="A26:A27"/>
    <mergeCell ref="B26:C26"/>
    <mergeCell ref="B27:C27"/>
    <mergeCell ref="A28:A29"/>
    <mergeCell ref="B28:B29"/>
    <mergeCell ref="A32:A36"/>
    <mergeCell ref="B32:B33"/>
    <mergeCell ref="B34:B35"/>
    <mergeCell ref="B36:C36"/>
    <mergeCell ref="A37:A40"/>
    <mergeCell ref="B37:C37"/>
    <mergeCell ref="B38:C38"/>
    <mergeCell ref="B39:C39"/>
    <mergeCell ref="B40:C40"/>
    <mergeCell ref="A41:A42"/>
    <mergeCell ref="B41:B42"/>
    <mergeCell ref="A43:A44"/>
    <mergeCell ref="B43:C43"/>
    <mergeCell ref="B44:C44"/>
  </mergeCells>
  <phoneticPr fontId="7"/>
  <pageMargins left="0.78740157480314965" right="0.78740157480314965" top="0.98425196850393704" bottom="0.78740157480314965" header="0.51181102362204722" footer="0.31496062992125984"/>
  <pageSetup paperSize="9" scale="9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CAA0-8C71-4AA0-B45C-5542ED62BBEB}">
  <sheetPr>
    <tabColor rgb="FF00FFFF"/>
  </sheetPr>
  <dimension ref="A1:H48"/>
  <sheetViews>
    <sheetView zoomScaleNormal="100" workbookViewId="0">
      <pane xSplit="1" ySplit="6" topLeftCell="B7" activePane="bottomRight" state="frozen"/>
      <selection pane="topRight"/>
      <selection pane="bottomLeft"/>
      <selection pane="bottomRight"/>
    </sheetView>
  </sheetViews>
  <sheetFormatPr defaultColWidth="9" defaultRowHeight="13.5"/>
  <cols>
    <col min="1" max="1" width="8.25" style="748" customWidth="1"/>
    <col min="2" max="2" width="13.125" style="748" customWidth="1"/>
    <col min="3" max="3" width="13.125" style="748" hidden="1" customWidth="1"/>
    <col min="4" max="8" width="13.125" style="748" customWidth="1"/>
    <col min="9" max="16384" width="9" style="748"/>
  </cols>
  <sheetData>
    <row r="1" spans="1:8" ht="18" customHeight="1">
      <c r="A1" s="861" t="s">
        <v>936</v>
      </c>
      <c r="B1" s="862"/>
      <c r="C1" s="862"/>
      <c r="D1" s="717"/>
      <c r="E1" s="717"/>
      <c r="F1" s="717"/>
      <c r="H1" s="730" t="s">
        <v>128</v>
      </c>
    </row>
    <row r="2" spans="1:8" ht="13.5" customHeight="1">
      <c r="A2" s="861"/>
      <c r="B2" s="862"/>
      <c r="C2" s="862"/>
      <c r="D2" s="717"/>
      <c r="E2" s="717"/>
      <c r="F2" s="717"/>
      <c r="H2" s="730" t="s">
        <v>129</v>
      </c>
    </row>
    <row r="3" spans="1:8" ht="13.5" customHeight="1">
      <c r="A3" s="861"/>
      <c r="B3" s="862"/>
      <c r="C3" s="862"/>
      <c r="D3" s="717"/>
      <c r="E3" s="717"/>
      <c r="F3" s="717"/>
      <c r="H3" s="730" t="s">
        <v>130</v>
      </c>
    </row>
    <row r="4" spans="1:8" ht="13.5" customHeight="1" thickBot="1">
      <c r="A4" s="861"/>
      <c r="B4" s="862"/>
      <c r="C4" s="862"/>
      <c r="D4" s="717"/>
      <c r="E4" s="717"/>
      <c r="F4" s="717"/>
      <c r="G4" s="717"/>
    </row>
    <row r="5" spans="1:8" ht="24.75" customHeight="1">
      <c r="A5" s="863"/>
      <c r="B5" s="864" t="s">
        <v>131</v>
      </c>
      <c r="C5" s="1322" t="s">
        <v>879</v>
      </c>
      <c r="D5" s="1322" t="s">
        <v>880</v>
      </c>
      <c r="E5" s="1322" t="s">
        <v>881</v>
      </c>
      <c r="F5" s="1322" t="s">
        <v>882</v>
      </c>
      <c r="G5" s="1324" t="s">
        <v>883</v>
      </c>
      <c r="H5" s="1326" t="s">
        <v>933</v>
      </c>
    </row>
    <row r="6" spans="1:8" ht="24.75" customHeight="1">
      <c r="A6" s="865" t="s">
        <v>132</v>
      </c>
      <c r="B6" s="866" t="s">
        <v>133</v>
      </c>
      <c r="C6" s="1323"/>
      <c r="D6" s="1323"/>
      <c r="E6" s="1323"/>
      <c r="F6" s="1323"/>
      <c r="G6" s="1325"/>
      <c r="H6" s="1327"/>
    </row>
    <row r="7" spans="1:8" ht="24.75" customHeight="1">
      <c r="A7" s="1253" t="s">
        <v>134</v>
      </c>
      <c r="B7" s="752" t="s">
        <v>10</v>
      </c>
      <c r="C7" s="590">
        <v>95813</v>
      </c>
      <c r="D7" s="590">
        <v>63817</v>
      </c>
      <c r="E7" s="591">
        <v>61058</v>
      </c>
      <c r="F7" s="592">
        <v>66024</v>
      </c>
      <c r="G7" s="592">
        <v>66790</v>
      </c>
      <c r="H7" s="867">
        <f>[2]輸送実績!I13</f>
        <v>80745.506607000003</v>
      </c>
    </row>
    <row r="8" spans="1:8" ht="24.75" customHeight="1">
      <c r="A8" s="1253"/>
      <c r="B8" s="868" t="s">
        <v>118</v>
      </c>
      <c r="C8" s="593">
        <v>12661</v>
      </c>
      <c r="D8" s="593">
        <v>8118</v>
      </c>
      <c r="E8" s="594">
        <v>7574</v>
      </c>
      <c r="F8" s="595">
        <v>8382</v>
      </c>
      <c r="G8" s="595">
        <v>8400</v>
      </c>
      <c r="H8" s="869">
        <f>'[2]輸送実績 (2)'!E13</f>
        <v>7855.9</v>
      </c>
    </row>
    <row r="9" spans="1:8" ht="24.75" customHeight="1">
      <c r="A9" s="1318"/>
      <c r="B9" s="870" t="s">
        <v>119</v>
      </c>
      <c r="C9" s="596">
        <v>12054315</v>
      </c>
      <c r="D9" s="596">
        <v>8646696</v>
      </c>
      <c r="E9" s="597">
        <v>8463696</v>
      </c>
      <c r="F9" s="598">
        <v>9828590</v>
      </c>
      <c r="G9" s="598">
        <v>10589659</v>
      </c>
      <c r="H9" s="871">
        <f>'[2]輸送実績 (2)'!F13</f>
        <v>10217602</v>
      </c>
    </row>
    <row r="10" spans="1:8" ht="24.75" customHeight="1">
      <c r="A10" s="1253" t="s">
        <v>135</v>
      </c>
      <c r="B10" s="751" t="s">
        <v>10</v>
      </c>
      <c r="C10" s="599">
        <v>64883</v>
      </c>
      <c r="D10" s="599">
        <v>46211</v>
      </c>
      <c r="E10" s="600">
        <v>46365</v>
      </c>
      <c r="F10" s="601">
        <v>48738</v>
      </c>
      <c r="G10" s="592">
        <v>48804.760999999999</v>
      </c>
      <c r="H10" s="867">
        <v>45894</v>
      </c>
    </row>
    <row r="11" spans="1:8" ht="24.75" customHeight="1">
      <c r="A11" s="1253"/>
      <c r="B11" s="868" t="s">
        <v>118</v>
      </c>
      <c r="C11" s="593">
        <v>10023</v>
      </c>
      <c r="D11" s="593">
        <v>6537</v>
      </c>
      <c r="E11" s="602">
        <v>6547</v>
      </c>
      <c r="F11" s="603">
        <v>7127</v>
      </c>
      <c r="G11" s="595">
        <v>7309.5689999999995</v>
      </c>
      <c r="H11" s="869">
        <v>6857</v>
      </c>
    </row>
    <row r="12" spans="1:8" ht="24.75" customHeight="1">
      <c r="A12" s="1318"/>
      <c r="B12" s="870" t="s">
        <v>119</v>
      </c>
      <c r="C12" s="596">
        <v>10102331</v>
      </c>
      <c r="D12" s="596">
        <v>6747992</v>
      </c>
      <c r="E12" s="604">
        <v>6958315</v>
      </c>
      <c r="F12" s="605">
        <v>7885751</v>
      </c>
      <c r="G12" s="598">
        <v>8740979</v>
      </c>
      <c r="H12" s="871">
        <v>8305268</v>
      </c>
    </row>
    <row r="13" spans="1:8" ht="24.75" customHeight="1">
      <c r="A13" s="1253" t="s">
        <v>136</v>
      </c>
      <c r="B13" s="751" t="s">
        <v>10</v>
      </c>
      <c r="C13" s="590">
        <v>150257</v>
      </c>
      <c r="D13" s="590">
        <v>97757</v>
      </c>
      <c r="E13" s="606">
        <v>103298</v>
      </c>
      <c r="F13" s="607">
        <v>113397.23689999999</v>
      </c>
      <c r="G13" s="592">
        <v>113193.065</v>
      </c>
      <c r="H13" s="867">
        <v>107909</v>
      </c>
    </row>
    <row r="14" spans="1:8" ht="24.75" customHeight="1">
      <c r="A14" s="1253"/>
      <c r="B14" s="868" t="s">
        <v>118</v>
      </c>
      <c r="C14" s="593">
        <v>22504</v>
      </c>
      <c r="D14" s="593">
        <v>13563</v>
      </c>
      <c r="E14" s="602">
        <v>14066</v>
      </c>
      <c r="F14" s="603">
        <v>16310.672999999999</v>
      </c>
      <c r="G14" s="595">
        <v>17087.907999999999</v>
      </c>
      <c r="H14" s="869">
        <v>16169</v>
      </c>
    </row>
    <row r="15" spans="1:8" ht="24.75" customHeight="1">
      <c r="A15" s="1318"/>
      <c r="B15" s="870" t="s">
        <v>119</v>
      </c>
      <c r="C15" s="596">
        <v>22543560</v>
      </c>
      <c r="D15" s="596">
        <v>13919599</v>
      </c>
      <c r="E15" s="604">
        <v>15486713</v>
      </c>
      <c r="F15" s="605">
        <v>18994682.958000001</v>
      </c>
      <c r="G15" s="598">
        <v>19186445.100000001</v>
      </c>
      <c r="H15" s="871">
        <v>18844686</v>
      </c>
    </row>
    <row r="16" spans="1:8" ht="24.75" customHeight="1">
      <c r="A16" s="1253" t="s">
        <v>137</v>
      </c>
      <c r="B16" s="751" t="s">
        <v>10</v>
      </c>
      <c r="C16" s="590">
        <v>32579</v>
      </c>
      <c r="D16" s="590">
        <v>22784</v>
      </c>
      <c r="E16" s="606">
        <v>22995</v>
      </c>
      <c r="F16" s="607">
        <v>24792</v>
      </c>
      <c r="G16" s="592">
        <v>25256</v>
      </c>
      <c r="H16" s="867">
        <v>23589</v>
      </c>
    </row>
    <row r="17" spans="1:8" ht="24.75" customHeight="1">
      <c r="A17" s="1253"/>
      <c r="B17" s="868" t="s">
        <v>118</v>
      </c>
      <c r="C17" s="593">
        <v>5553</v>
      </c>
      <c r="D17" s="593">
        <v>3704</v>
      </c>
      <c r="E17" s="602">
        <v>3806</v>
      </c>
      <c r="F17" s="603">
        <v>4165</v>
      </c>
      <c r="G17" s="595">
        <v>4298</v>
      </c>
      <c r="H17" s="869">
        <v>4038</v>
      </c>
    </row>
    <row r="18" spans="1:8" ht="24.75" customHeight="1">
      <c r="A18" s="1318"/>
      <c r="B18" s="870" t="s">
        <v>119</v>
      </c>
      <c r="C18" s="596">
        <v>5547618</v>
      </c>
      <c r="D18" s="596">
        <v>3692577</v>
      </c>
      <c r="E18" s="604">
        <v>3817192</v>
      </c>
      <c r="F18" s="605">
        <v>4260202</v>
      </c>
      <c r="G18" s="598">
        <v>4824994</v>
      </c>
      <c r="H18" s="871">
        <v>4602546</v>
      </c>
    </row>
    <row r="19" spans="1:8" ht="24.75" customHeight="1">
      <c r="A19" s="1253" t="s">
        <v>138</v>
      </c>
      <c r="B19" s="751" t="s">
        <v>10</v>
      </c>
      <c r="C19" s="608">
        <v>33520</v>
      </c>
      <c r="D19" s="608">
        <v>20984</v>
      </c>
      <c r="E19" s="609">
        <v>22375.473999999998</v>
      </c>
      <c r="F19" s="610">
        <v>25257</v>
      </c>
      <c r="G19" s="592">
        <v>25594</v>
      </c>
      <c r="H19" s="867">
        <v>24510</v>
      </c>
    </row>
    <row r="20" spans="1:8" ht="24.75" customHeight="1">
      <c r="A20" s="1253"/>
      <c r="B20" s="868" t="s">
        <v>118</v>
      </c>
      <c r="C20" s="593">
        <v>5685</v>
      </c>
      <c r="D20" s="593">
        <v>3366</v>
      </c>
      <c r="E20" s="602">
        <v>3544.5720000000001</v>
      </c>
      <c r="F20" s="603">
        <v>4070</v>
      </c>
      <c r="G20" s="595">
        <v>4242</v>
      </c>
      <c r="H20" s="869">
        <v>3988</v>
      </c>
    </row>
    <row r="21" spans="1:8" ht="24.75" customHeight="1">
      <c r="A21" s="1318"/>
      <c r="B21" s="870" t="s">
        <v>119</v>
      </c>
      <c r="C21" s="608">
        <v>5755788</v>
      </c>
      <c r="D21" s="608">
        <v>3432319</v>
      </c>
      <c r="E21" s="609">
        <v>3665297</v>
      </c>
      <c r="F21" s="610">
        <v>4336719</v>
      </c>
      <c r="G21" s="598">
        <v>4710360</v>
      </c>
      <c r="H21" s="871">
        <v>4557238</v>
      </c>
    </row>
    <row r="22" spans="1:8" ht="24.75" customHeight="1">
      <c r="A22" s="1253" t="s">
        <v>139</v>
      </c>
      <c r="B22" s="751" t="s">
        <v>10</v>
      </c>
      <c r="C22" s="590">
        <v>68948</v>
      </c>
      <c r="D22" s="611">
        <v>45454</v>
      </c>
      <c r="E22" s="606">
        <v>46605</v>
      </c>
      <c r="F22" s="607">
        <v>51354</v>
      </c>
      <c r="G22" s="592">
        <v>51882</v>
      </c>
      <c r="H22" s="867">
        <v>51208</v>
      </c>
    </row>
    <row r="23" spans="1:8" ht="24.75" customHeight="1">
      <c r="A23" s="1253"/>
      <c r="B23" s="868" t="s">
        <v>118</v>
      </c>
      <c r="C23" s="593">
        <v>10343</v>
      </c>
      <c r="D23" s="612">
        <v>6418</v>
      </c>
      <c r="E23" s="602">
        <v>6530</v>
      </c>
      <c r="F23" s="603">
        <v>6987</v>
      </c>
      <c r="G23" s="595">
        <v>7517</v>
      </c>
      <c r="H23" s="869">
        <v>7257</v>
      </c>
    </row>
    <row r="24" spans="1:8" ht="24.75" customHeight="1" thickBot="1">
      <c r="A24" s="1253"/>
      <c r="B24" s="752" t="s">
        <v>119</v>
      </c>
      <c r="C24" s="608">
        <v>11504450</v>
      </c>
      <c r="D24" s="613">
        <v>7594776</v>
      </c>
      <c r="E24" s="609">
        <v>7836510</v>
      </c>
      <c r="F24" s="610">
        <v>9564669</v>
      </c>
      <c r="G24" s="872">
        <v>9440243</v>
      </c>
      <c r="H24" s="871">
        <v>9540235</v>
      </c>
    </row>
    <row r="25" spans="1:8" ht="24.75" customHeight="1">
      <c r="A25" s="1317" t="s">
        <v>140</v>
      </c>
      <c r="B25" s="873" t="s">
        <v>10</v>
      </c>
      <c r="C25" s="614">
        <f t="shared" ref="C25:F26" si="0">SUM(C7+C10+C13+C16+C19+C22)</f>
        <v>446000</v>
      </c>
      <c r="D25" s="615">
        <f t="shared" si="0"/>
        <v>297007</v>
      </c>
      <c r="E25" s="616">
        <f t="shared" si="0"/>
        <v>302696.47399999999</v>
      </c>
      <c r="F25" s="614">
        <f t="shared" si="0"/>
        <v>329562.23690000002</v>
      </c>
      <c r="G25" s="614">
        <f>SUM(G7+G10+G13+G16+G19+G22)</f>
        <v>331519.826</v>
      </c>
      <c r="H25" s="617">
        <f t="shared" ref="H25:H26" si="1">SUM(H7+H10+H13+H16+H19+H22)</f>
        <v>333855.50660700002</v>
      </c>
    </row>
    <row r="26" spans="1:8" ht="24.75" customHeight="1">
      <c r="A26" s="1253"/>
      <c r="B26" s="868" t="s">
        <v>118</v>
      </c>
      <c r="C26" s="618">
        <f t="shared" si="0"/>
        <v>66769</v>
      </c>
      <c r="D26" s="612">
        <f t="shared" si="0"/>
        <v>41706</v>
      </c>
      <c r="E26" s="619">
        <f t="shared" si="0"/>
        <v>42067.572</v>
      </c>
      <c r="F26" s="618">
        <f t="shared" si="0"/>
        <v>47041.672999999995</v>
      </c>
      <c r="G26" s="618">
        <f>SUM(G8+G11+G14+G17+G20+G23)</f>
        <v>48854.476999999999</v>
      </c>
      <c r="H26" s="620">
        <f t="shared" si="1"/>
        <v>46164.9</v>
      </c>
    </row>
    <row r="27" spans="1:8" ht="24.75" customHeight="1">
      <c r="A27" s="1318"/>
      <c r="B27" s="870" t="s">
        <v>119</v>
      </c>
      <c r="C27" s="621">
        <f>SUM(C9+C12+C15+C18+C21+C24)</f>
        <v>67508062</v>
      </c>
      <c r="D27" s="622">
        <f>SUM(D9+D12+D15+D18+D21+D24)</f>
        <v>44033959</v>
      </c>
      <c r="E27" s="623">
        <f>SUM(E9+E12+E15+E18+E21+E24)</f>
        <v>46227723</v>
      </c>
      <c r="F27" s="621">
        <f>SUM(F9+F12+F15+F18+F21+F24)</f>
        <v>54870613.958000004</v>
      </c>
      <c r="G27" s="621">
        <f>SUM(G9+G12+G15+G18+G21+G24)</f>
        <v>57492680.100000001</v>
      </c>
      <c r="H27" s="624">
        <f>SUM(H9+H12+H15+H18+H21+H24)</f>
        <v>56067575</v>
      </c>
    </row>
    <row r="28" spans="1:8" ht="24.75" customHeight="1">
      <c r="A28" s="1319" t="s">
        <v>141</v>
      </c>
      <c r="B28" s="751" t="s">
        <v>10</v>
      </c>
      <c r="C28" s="625">
        <f t="shared" ref="C28" si="2">C25/$C$25*100</f>
        <v>100</v>
      </c>
      <c r="D28" s="626">
        <f>D25/$C$25*100</f>
        <v>66.59349775784753</v>
      </c>
      <c r="E28" s="627">
        <f>E25/$C$25*100</f>
        <v>67.869164573991029</v>
      </c>
      <c r="F28" s="625">
        <f>F25/$C$25*100</f>
        <v>73.892878228699558</v>
      </c>
      <c r="G28" s="625">
        <f>G25/$C$25*100</f>
        <v>74.331799551569517</v>
      </c>
      <c r="H28" s="628">
        <f>H25/$C$25*100</f>
        <v>74.855494754932735</v>
      </c>
    </row>
    <row r="29" spans="1:8" ht="24.75" customHeight="1">
      <c r="A29" s="1320"/>
      <c r="B29" s="868" t="s">
        <v>118</v>
      </c>
      <c r="C29" s="629">
        <f t="shared" ref="C29" si="3">C26/$C$26*100</f>
        <v>100</v>
      </c>
      <c r="D29" s="630">
        <f>D26/$C$26*100</f>
        <v>62.463119112162836</v>
      </c>
      <c r="E29" s="631">
        <f>E26/$C$26*100</f>
        <v>63.004645868591716</v>
      </c>
      <c r="F29" s="629">
        <f>F26/$C$26*100</f>
        <v>70.454362054246715</v>
      </c>
      <c r="G29" s="629">
        <f>G26/$C$26*100</f>
        <v>73.16940047027812</v>
      </c>
      <c r="H29" s="632">
        <f>H26/$C$26*100</f>
        <v>69.141218230016918</v>
      </c>
    </row>
    <row r="30" spans="1:8" ht="24.75" customHeight="1" thickBot="1">
      <c r="A30" s="1321"/>
      <c r="B30" s="724" t="s">
        <v>119</v>
      </c>
      <c r="C30" s="633">
        <f t="shared" ref="C30" si="4">C27/$C$27*100</f>
        <v>100</v>
      </c>
      <c r="D30" s="634">
        <f>D27/$C$27*100</f>
        <v>65.227704211091108</v>
      </c>
      <c r="E30" s="635">
        <f>E27/$C$27*100</f>
        <v>68.477336825340956</v>
      </c>
      <c r="F30" s="633">
        <f>F27/$C$27*100</f>
        <v>81.280090603104568</v>
      </c>
      <c r="G30" s="633">
        <f>G27/$C$27*100</f>
        <v>85.164169132865936</v>
      </c>
      <c r="H30" s="636">
        <f>H27/$C$27*100</f>
        <v>83.053154451389815</v>
      </c>
    </row>
    <row r="31" spans="1:8" ht="18" customHeight="1">
      <c r="A31" s="717"/>
      <c r="B31" s="716"/>
      <c r="C31" s="874"/>
      <c r="D31" s="874"/>
      <c r="E31" s="874"/>
      <c r="F31" s="874"/>
    </row>
    <row r="32" spans="1:8" ht="18" customHeight="1">
      <c r="A32" s="717" t="s">
        <v>522</v>
      </c>
      <c r="B32" s="717"/>
      <c r="C32" s="717"/>
      <c r="D32" s="717"/>
      <c r="E32" s="717"/>
      <c r="F32" s="717"/>
    </row>
    <row r="33" spans="1:6" ht="18" customHeight="1">
      <c r="A33" s="716"/>
      <c r="B33" s="716"/>
      <c r="C33" s="874"/>
      <c r="D33" s="874"/>
      <c r="E33" s="874"/>
      <c r="F33" s="874"/>
    </row>
    <row r="34" spans="1:6">
      <c r="A34" s="717"/>
      <c r="B34" s="717"/>
      <c r="C34" s="717"/>
      <c r="D34" s="717"/>
      <c r="E34" s="717"/>
      <c r="F34" s="717"/>
    </row>
    <row r="35" spans="1:6">
      <c r="A35" s="716"/>
      <c r="B35" s="716"/>
      <c r="C35" s="874"/>
      <c r="D35" s="874"/>
      <c r="E35" s="874"/>
      <c r="F35" s="874"/>
    </row>
    <row r="36" spans="1:6">
      <c r="A36" s="717"/>
      <c r="B36" s="717"/>
      <c r="C36" s="717"/>
      <c r="D36" s="717"/>
      <c r="E36" s="717"/>
      <c r="F36" s="717"/>
    </row>
    <row r="37" spans="1:6">
      <c r="A37" s="716"/>
      <c r="B37" s="716"/>
      <c r="C37" s="874"/>
      <c r="D37" s="874"/>
      <c r="E37" s="874"/>
      <c r="F37" s="874"/>
    </row>
    <row r="38" spans="1:6">
      <c r="A38" s="717"/>
      <c r="B38" s="717"/>
      <c r="C38" s="717"/>
      <c r="D38" s="717"/>
      <c r="E38" s="717"/>
      <c r="F38" s="717"/>
    </row>
    <row r="39" spans="1:6">
      <c r="A39" s="716"/>
      <c r="B39" s="716"/>
      <c r="C39" s="874"/>
      <c r="D39" s="874"/>
      <c r="E39" s="874"/>
      <c r="F39" s="874"/>
    </row>
    <row r="40" spans="1:6" ht="14.25">
      <c r="A40" s="875"/>
      <c r="B40" s="875"/>
      <c r="C40" s="875"/>
      <c r="D40" s="875"/>
      <c r="E40" s="875"/>
      <c r="F40" s="875"/>
    </row>
    <row r="41" spans="1:6" ht="14.25">
      <c r="A41" s="875"/>
      <c r="B41" s="875"/>
      <c r="C41" s="875"/>
      <c r="D41" s="875"/>
      <c r="E41" s="875"/>
      <c r="F41" s="875"/>
    </row>
    <row r="42" spans="1:6" ht="14.25">
      <c r="A42" s="875"/>
      <c r="B42" s="875"/>
      <c r="C42" s="875"/>
      <c r="D42" s="875"/>
      <c r="E42" s="875"/>
      <c r="F42" s="875"/>
    </row>
    <row r="43" spans="1:6" ht="14.25">
      <c r="A43" s="875"/>
      <c r="B43" s="875"/>
      <c r="C43" s="875"/>
      <c r="D43" s="875"/>
      <c r="E43" s="875"/>
      <c r="F43" s="875"/>
    </row>
    <row r="44" spans="1:6" ht="14.25">
      <c r="A44" s="875"/>
      <c r="B44" s="875"/>
      <c r="C44" s="875"/>
      <c r="D44" s="875"/>
      <c r="E44" s="875"/>
      <c r="F44" s="875"/>
    </row>
    <row r="45" spans="1:6" ht="14.25">
      <c r="A45" s="875"/>
      <c r="B45" s="875"/>
      <c r="C45" s="875"/>
      <c r="D45" s="875"/>
      <c r="E45" s="875"/>
      <c r="F45" s="875"/>
    </row>
    <row r="46" spans="1:6" ht="14.25">
      <c r="A46" s="875"/>
      <c r="B46" s="875"/>
      <c r="C46" s="875"/>
      <c r="D46" s="875"/>
      <c r="E46" s="875"/>
      <c r="F46" s="875"/>
    </row>
    <row r="47" spans="1:6" ht="14.25">
      <c r="A47" s="875"/>
      <c r="B47" s="875"/>
      <c r="C47" s="875"/>
      <c r="D47" s="875"/>
      <c r="E47" s="875"/>
      <c r="F47" s="875"/>
    </row>
    <row r="48" spans="1:6" ht="14.25">
      <c r="A48" s="875"/>
      <c r="B48" s="875"/>
      <c r="C48" s="875"/>
      <c r="D48" s="875"/>
      <c r="E48" s="875"/>
      <c r="F48" s="875"/>
    </row>
  </sheetData>
  <mergeCells count="14">
    <mergeCell ref="H5:H6"/>
    <mergeCell ref="C5:C6"/>
    <mergeCell ref="D5:D6"/>
    <mergeCell ref="E5:E6"/>
    <mergeCell ref="F5:F6"/>
    <mergeCell ref="G5:G6"/>
    <mergeCell ref="A25:A27"/>
    <mergeCell ref="A28:A30"/>
    <mergeCell ref="A7:A9"/>
    <mergeCell ref="A10:A12"/>
    <mergeCell ref="A13:A15"/>
    <mergeCell ref="A16:A18"/>
    <mergeCell ref="A19:A21"/>
    <mergeCell ref="A22:A24"/>
  </mergeCells>
  <phoneticPr fontId="7"/>
  <printOptions horizontalCentered="1"/>
  <pageMargins left="0.78740157480314965" right="0.78740157480314965" top="0.98425196850393704" bottom="0.78740157480314965"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CBA1-BE2D-4CB4-862F-0AD113703B88}">
  <sheetPr>
    <tabColor rgb="FF00FFFF"/>
  </sheetPr>
  <dimension ref="A1:K42"/>
  <sheetViews>
    <sheetView zoomScaleNormal="100" workbookViewId="0">
      <pane xSplit="1" ySplit="4" topLeftCell="B5" activePane="bottomRight" state="frozen"/>
      <selection pane="topRight"/>
      <selection pane="bottomLeft"/>
      <selection pane="bottomRight"/>
    </sheetView>
  </sheetViews>
  <sheetFormatPr defaultColWidth="9" defaultRowHeight="13.5"/>
  <cols>
    <col min="1" max="1" width="8.25" style="748" customWidth="1"/>
    <col min="2" max="2" width="13" style="748" customWidth="1"/>
    <col min="3" max="3" width="13" style="748" hidden="1" customWidth="1"/>
    <col min="4" max="8" width="13" style="748" customWidth="1"/>
    <col min="9" max="16384" width="9" style="748"/>
  </cols>
  <sheetData>
    <row r="1" spans="1:11" ht="18" customHeight="1">
      <c r="A1" s="861" t="s">
        <v>937</v>
      </c>
      <c r="B1" s="862"/>
      <c r="C1" s="862"/>
      <c r="D1" s="862"/>
      <c r="E1" s="717"/>
      <c r="F1" s="862"/>
      <c r="G1" s="862"/>
    </row>
    <row r="2" spans="1:11" ht="13.5" customHeight="1" thickBot="1">
      <c r="A2" s="861"/>
      <c r="B2" s="862"/>
      <c r="C2" s="862"/>
      <c r="D2" s="862"/>
      <c r="E2" s="717"/>
      <c r="F2" s="862"/>
      <c r="G2" s="862"/>
    </row>
    <row r="3" spans="1:11" ht="23.25" customHeight="1">
      <c r="A3" s="876"/>
      <c r="B3" s="877" t="s">
        <v>131</v>
      </c>
      <c r="C3" s="1340" t="s">
        <v>879</v>
      </c>
      <c r="D3" s="1340" t="s">
        <v>880</v>
      </c>
      <c r="E3" s="1340" t="s">
        <v>881</v>
      </c>
      <c r="F3" s="1340" t="s">
        <v>882</v>
      </c>
      <c r="G3" s="1324" t="s">
        <v>883</v>
      </c>
      <c r="H3" s="1342" t="s">
        <v>933</v>
      </c>
    </row>
    <row r="4" spans="1:11" ht="24.95" customHeight="1">
      <c r="A4" s="878" t="s">
        <v>132</v>
      </c>
      <c r="B4" s="879" t="s">
        <v>133</v>
      </c>
      <c r="C4" s="1341"/>
      <c r="D4" s="1341"/>
      <c r="E4" s="1341"/>
      <c r="F4" s="1341"/>
      <c r="G4" s="1325"/>
      <c r="H4" s="1343"/>
    </row>
    <row r="5" spans="1:11" ht="20.100000000000001" customHeight="1">
      <c r="A5" s="1328" t="s">
        <v>134</v>
      </c>
      <c r="B5" s="1331" t="s">
        <v>142</v>
      </c>
      <c r="C5" s="637">
        <v>97</v>
      </c>
      <c r="D5" s="637">
        <v>95</v>
      </c>
      <c r="E5" s="638">
        <v>91</v>
      </c>
      <c r="F5" s="638">
        <v>85</v>
      </c>
      <c r="G5" s="638">
        <v>82</v>
      </c>
      <c r="H5" s="880">
        <v>76</v>
      </c>
    </row>
    <row r="6" spans="1:11" ht="20.100000000000001" customHeight="1">
      <c r="A6" s="1253"/>
      <c r="B6" s="1339"/>
      <c r="C6" s="613">
        <v>345</v>
      </c>
      <c r="D6" s="613">
        <v>334</v>
      </c>
      <c r="E6" s="639">
        <v>331</v>
      </c>
      <c r="F6" s="639">
        <v>322</v>
      </c>
      <c r="G6" s="881">
        <v>320</v>
      </c>
      <c r="H6" s="882">
        <v>313</v>
      </c>
    </row>
    <row r="7" spans="1:11" ht="20.100000000000001" customHeight="1">
      <c r="A7" s="1253"/>
      <c r="B7" s="1333" t="s">
        <v>143</v>
      </c>
      <c r="C7" s="640">
        <v>97</v>
      </c>
      <c r="D7" s="640">
        <v>95</v>
      </c>
      <c r="E7" s="641">
        <v>91</v>
      </c>
      <c r="F7" s="641">
        <v>85</v>
      </c>
      <c r="G7" s="883">
        <v>82</v>
      </c>
      <c r="H7" s="884">
        <v>76</v>
      </c>
    </row>
    <row r="8" spans="1:11" ht="20.100000000000001" customHeight="1">
      <c r="A8" s="1318"/>
      <c r="B8" s="1334"/>
      <c r="C8" s="596">
        <v>2753</v>
      </c>
      <c r="D8" s="596">
        <v>2720</v>
      </c>
      <c r="E8" s="605">
        <v>2671</v>
      </c>
      <c r="F8" s="605">
        <v>2613</v>
      </c>
      <c r="G8" s="605">
        <v>2524</v>
      </c>
      <c r="H8" s="885">
        <f>2110+42+272</f>
        <v>2424</v>
      </c>
    </row>
    <row r="9" spans="1:11" ht="20.100000000000001" customHeight="1">
      <c r="A9" s="1328" t="s">
        <v>135</v>
      </c>
      <c r="B9" s="1331" t="s">
        <v>142</v>
      </c>
      <c r="C9" s="637">
        <v>80</v>
      </c>
      <c r="D9" s="637">
        <v>80</v>
      </c>
      <c r="E9" s="638">
        <v>79</v>
      </c>
      <c r="F9" s="638">
        <v>78</v>
      </c>
      <c r="G9" s="645">
        <v>78</v>
      </c>
      <c r="H9" s="880">
        <v>78</v>
      </c>
    </row>
    <row r="10" spans="1:11" ht="20.100000000000001" customHeight="1">
      <c r="A10" s="1253"/>
      <c r="B10" s="1332"/>
      <c r="C10" s="642">
        <v>204</v>
      </c>
      <c r="D10" s="642">
        <v>201</v>
      </c>
      <c r="E10" s="643">
        <v>201</v>
      </c>
      <c r="F10" s="643">
        <v>200</v>
      </c>
      <c r="G10" s="618">
        <v>203</v>
      </c>
      <c r="H10" s="620">
        <v>200</v>
      </c>
    </row>
    <row r="11" spans="1:11" ht="20.100000000000001" customHeight="1">
      <c r="A11" s="1329"/>
      <c r="B11" s="1337" t="s">
        <v>143</v>
      </c>
      <c r="C11" s="644">
        <v>80</v>
      </c>
      <c r="D11" s="644">
        <v>80</v>
      </c>
      <c r="E11" s="645">
        <v>79</v>
      </c>
      <c r="F11" s="645">
        <v>78</v>
      </c>
      <c r="G11" s="883">
        <v>78</v>
      </c>
      <c r="H11" s="884">
        <v>78</v>
      </c>
    </row>
    <row r="12" spans="1:11" ht="20.100000000000001" customHeight="1">
      <c r="A12" s="1318"/>
      <c r="B12" s="1334"/>
      <c r="C12" s="646">
        <v>2217</v>
      </c>
      <c r="D12" s="646">
        <v>2182</v>
      </c>
      <c r="E12" s="647">
        <v>2145</v>
      </c>
      <c r="F12" s="647">
        <v>2082</v>
      </c>
      <c r="G12" s="656">
        <v>2040</v>
      </c>
      <c r="H12" s="885">
        <v>1934</v>
      </c>
      <c r="K12" s="886"/>
    </row>
    <row r="13" spans="1:11" ht="20.100000000000001" customHeight="1">
      <c r="A13" s="1328" t="s">
        <v>136</v>
      </c>
      <c r="B13" s="1331" t="s">
        <v>142</v>
      </c>
      <c r="C13" s="638">
        <v>585</v>
      </c>
      <c r="D13" s="637">
        <v>570</v>
      </c>
      <c r="E13" s="648">
        <v>541</v>
      </c>
      <c r="F13" s="638">
        <v>524</v>
      </c>
      <c r="G13" s="887">
        <v>504</v>
      </c>
      <c r="H13" s="880">
        <v>489</v>
      </c>
    </row>
    <row r="14" spans="1:11" ht="20.100000000000001" customHeight="1">
      <c r="A14" s="1253"/>
      <c r="B14" s="1339"/>
      <c r="C14" s="639">
        <v>292</v>
      </c>
      <c r="D14" s="613">
        <v>308</v>
      </c>
      <c r="E14" s="649">
        <v>306</v>
      </c>
      <c r="F14" s="639">
        <v>291</v>
      </c>
      <c r="G14" s="618">
        <v>326</v>
      </c>
      <c r="H14" s="620">
        <v>328</v>
      </c>
    </row>
    <row r="15" spans="1:11" ht="20.100000000000001" customHeight="1">
      <c r="A15" s="1329"/>
      <c r="B15" s="1333" t="s">
        <v>143</v>
      </c>
      <c r="C15" s="641">
        <v>585</v>
      </c>
      <c r="D15" s="640">
        <v>570</v>
      </c>
      <c r="E15" s="650">
        <v>541</v>
      </c>
      <c r="F15" s="641">
        <v>524</v>
      </c>
      <c r="G15" s="888">
        <v>504</v>
      </c>
      <c r="H15" s="884">
        <v>489</v>
      </c>
    </row>
    <row r="16" spans="1:11" ht="20.100000000000001" customHeight="1">
      <c r="A16" s="1330"/>
      <c r="B16" s="1334"/>
      <c r="C16" s="647">
        <v>3908</v>
      </c>
      <c r="D16" s="646">
        <v>3786</v>
      </c>
      <c r="E16" s="651">
        <v>3756</v>
      </c>
      <c r="F16" s="647">
        <v>3717</v>
      </c>
      <c r="G16" s="647">
        <v>3661</v>
      </c>
      <c r="H16" s="885">
        <v>3637</v>
      </c>
    </row>
    <row r="17" spans="1:8" ht="20.100000000000001" customHeight="1">
      <c r="A17" s="1328" t="s">
        <v>137</v>
      </c>
      <c r="B17" s="1331" t="s">
        <v>142</v>
      </c>
      <c r="C17" s="637">
        <v>59</v>
      </c>
      <c r="D17" s="652">
        <v>56</v>
      </c>
      <c r="E17" s="653">
        <v>48</v>
      </c>
      <c r="F17" s="653">
        <v>44</v>
      </c>
      <c r="G17" s="655">
        <v>42</v>
      </c>
      <c r="H17" s="880">
        <v>40</v>
      </c>
    </row>
    <row r="18" spans="1:8" ht="20.100000000000001" customHeight="1">
      <c r="A18" s="1253"/>
      <c r="B18" s="1332"/>
      <c r="C18" s="642">
        <v>125</v>
      </c>
      <c r="D18" s="642">
        <v>122</v>
      </c>
      <c r="E18" s="643">
        <v>127</v>
      </c>
      <c r="F18" s="639">
        <v>129</v>
      </c>
      <c r="G18" s="618">
        <v>129</v>
      </c>
      <c r="H18" s="620">
        <v>132</v>
      </c>
    </row>
    <row r="19" spans="1:8" ht="20.100000000000001" customHeight="1">
      <c r="A19" s="1329"/>
      <c r="B19" s="1337" t="s">
        <v>143</v>
      </c>
      <c r="C19" s="644">
        <v>59</v>
      </c>
      <c r="D19" s="654">
        <v>56</v>
      </c>
      <c r="E19" s="655">
        <v>48</v>
      </c>
      <c r="F19" s="641">
        <v>44</v>
      </c>
      <c r="G19" s="883">
        <v>42</v>
      </c>
      <c r="H19" s="884">
        <v>40</v>
      </c>
    </row>
    <row r="20" spans="1:8" ht="20.100000000000001" customHeight="1">
      <c r="A20" s="1330"/>
      <c r="B20" s="1334"/>
      <c r="C20" s="646">
        <v>1246</v>
      </c>
      <c r="D20" s="646">
        <v>1187</v>
      </c>
      <c r="E20" s="647">
        <v>1171</v>
      </c>
      <c r="F20" s="639">
        <v>1169</v>
      </c>
      <c r="G20" s="639">
        <v>1095</v>
      </c>
      <c r="H20" s="885">
        <v>1095</v>
      </c>
    </row>
    <row r="21" spans="1:8" ht="20.100000000000001" customHeight="1">
      <c r="A21" s="1328" t="s">
        <v>138</v>
      </c>
      <c r="B21" s="1331" t="s">
        <v>142</v>
      </c>
      <c r="C21" s="637">
        <v>72</v>
      </c>
      <c r="D21" s="637">
        <v>72</v>
      </c>
      <c r="E21" s="638">
        <v>72</v>
      </c>
      <c r="F21" s="638">
        <v>66</v>
      </c>
      <c r="G21" s="638">
        <v>60</v>
      </c>
      <c r="H21" s="880">
        <v>59</v>
      </c>
    </row>
    <row r="22" spans="1:8" ht="20.100000000000001" customHeight="1">
      <c r="A22" s="1253"/>
      <c r="B22" s="1339"/>
      <c r="C22" s="613">
        <v>128</v>
      </c>
      <c r="D22" s="613">
        <v>128</v>
      </c>
      <c r="E22" s="639">
        <v>125</v>
      </c>
      <c r="F22" s="639">
        <v>128</v>
      </c>
      <c r="G22" s="618">
        <v>129</v>
      </c>
      <c r="H22" s="620">
        <v>130</v>
      </c>
    </row>
    <row r="23" spans="1:8" ht="20.100000000000001" customHeight="1">
      <c r="A23" s="1329"/>
      <c r="B23" s="1333" t="s">
        <v>143</v>
      </c>
      <c r="C23" s="640">
        <v>72</v>
      </c>
      <c r="D23" s="640">
        <v>72</v>
      </c>
      <c r="E23" s="641">
        <v>72</v>
      </c>
      <c r="F23" s="641">
        <v>66</v>
      </c>
      <c r="G23" s="883">
        <v>60</v>
      </c>
      <c r="H23" s="884">
        <v>59</v>
      </c>
    </row>
    <row r="24" spans="1:8" ht="20.100000000000001" customHeight="1">
      <c r="A24" s="1330"/>
      <c r="B24" s="1334"/>
      <c r="C24" s="646">
        <v>1354</v>
      </c>
      <c r="D24" s="646">
        <v>1320</v>
      </c>
      <c r="E24" s="656">
        <v>1296</v>
      </c>
      <c r="F24" s="656">
        <v>1301</v>
      </c>
      <c r="G24" s="647">
        <v>1261</v>
      </c>
      <c r="H24" s="885">
        <v>1189</v>
      </c>
    </row>
    <row r="25" spans="1:8" ht="20.100000000000001" customHeight="1">
      <c r="A25" s="1328" t="s">
        <v>139</v>
      </c>
      <c r="B25" s="1331" t="s">
        <v>142</v>
      </c>
      <c r="C25" s="657">
        <v>59</v>
      </c>
      <c r="D25" s="657">
        <v>56</v>
      </c>
      <c r="E25" s="658">
        <v>55</v>
      </c>
      <c r="F25" s="658">
        <v>51</v>
      </c>
      <c r="G25" s="889">
        <v>47</v>
      </c>
      <c r="H25" s="880">
        <v>44</v>
      </c>
    </row>
    <row r="26" spans="1:8" ht="20.100000000000001" customHeight="1">
      <c r="A26" s="1253"/>
      <c r="B26" s="1332"/>
      <c r="C26" s="659">
        <v>354</v>
      </c>
      <c r="D26" s="659">
        <v>351</v>
      </c>
      <c r="E26" s="660">
        <v>356</v>
      </c>
      <c r="F26" s="660">
        <v>360</v>
      </c>
      <c r="G26" s="890">
        <v>358</v>
      </c>
      <c r="H26" s="620">
        <v>374</v>
      </c>
    </row>
    <row r="27" spans="1:8" ht="20.100000000000001" customHeight="1">
      <c r="A27" s="1329"/>
      <c r="B27" s="1337" t="s">
        <v>143</v>
      </c>
      <c r="C27" s="644">
        <v>59</v>
      </c>
      <c r="D27" s="644">
        <v>56</v>
      </c>
      <c r="E27" s="645">
        <v>55</v>
      </c>
      <c r="F27" s="645">
        <v>51</v>
      </c>
      <c r="G27" s="883">
        <v>47</v>
      </c>
      <c r="H27" s="884">
        <v>44</v>
      </c>
    </row>
    <row r="28" spans="1:8" ht="20.100000000000001" customHeight="1" thickBot="1">
      <c r="A28" s="1330"/>
      <c r="B28" s="1339"/>
      <c r="C28" s="661">
        <v>2673</v>
      </c>
      <c r="D28" s="661">
        <v>2577</v>
      </c>
      <c r="E28" s="662">
        <v>2606</v>
      </c>
      <c r="F28" s="662">
        <v>2563</v>
      </c>
      <c r="G28" s="662">
        <v>2409</v>
      </c>
      <c r="H28" s="891">
        <v>2386</v>
      </c>
    </row>
    <row r="29" spans="1:8" ht="20.100000000000001" customHeight="1">
      <c r="A29" s="1328" t="s">
        <v>140</v>
      </c>
      <c r="B29" s="1331" t="s">
        <v>142</v>
      </c>
      <c r="C29" s="663">
        <f t="shared" ref="C29:H32" si="0">C5+C9+C13+C17+C21+C25</f>
        <v>952</v>
      </c>
      <c r="D29" s="663">
        <f t="shared" si="0"/>
        <v>929</v>
      </c>
      <c r="E29" s="663">
        <f t="shared" si="0"/>
        <v>886</v>
      </c>
      <c r="F29" s="664">
        <f>F5+F9+F13+F17+F21+F25</f>
        <v>848</v>
      </c>
      <c r="G29" s="665">
        <f>G5+G9+G13+G17+G21+G25</f>
        <v>813</v>
      </c>
      <c r="H29" s="666">
        <f t="shared" ref="H29:H30" si="1">H5+H9+H13+H17+H21+H25</f>
        <v>786</v>
      </c>
    </row>
    <row r="30" spans="1:8" ht="20.100000000000001" customHeight="1">
      <c r="A30" s="1253"/>
      <c r="B30" s="1332"/>
      <c r="C30" s="667">
        <f t="shared" si="0"/>
        <v>1448</v>
      </c>
      <c r="D30" s="667">
        <f t="shared" si="0"/>
        <v>1444</v>
      </c>
      <c r="E30" s="667">
        <f t="shared" si="0"/>
        <v>1446</v>
      </c>
      <c r="F30" s="668">
        <f>F6+F10+F14+F18+F22+F26</f>
        <v>1430</v>
      </c>
      <c r="G30" s="669">
        <f>G6+G10+G14+G18+G22+G26</f>
        <v>1465</v>
      </c>
      <c r="H30" s="670">
        <f t="shared" si="1"/>
        <v>1477</v>
      </c>
    </row>
    <row r="31" spans="1:8" ht="20.100000000000001" customHeight="1">
      <c r="A31" s="1329"/>
      <c r="B31" s="1333" t="s">
        <v>143</v>
      </c>
      <c r="C31" s="671">
        <f t="shared" si="0"/>
        <v>952</v>
      </c>
      <c r="D31" s="671">
        <f t="shared" si="0"/>
        <v>929</v>
      </c>
      <c r="E31" s="671">
        <f t="shared" si="0"/>
        <v>886</v>
      </c>
      <c r="F31" s="672">
        <f t="shared" si="0"/>
        <v>848</v>
      </c>
      <c r="G31" s="673">
        <f t="shared" si="0"/>
        <v>813</v>
      </c>
      <c r="H31" s="674">
        <f t="shared" si="0"/>
        <v>786</v>
      </c>
    </row>
    <row r="32" spans="1:8" ht="20.100000000000001" customHeight="1">
      <c r="A32" s="1330"/>
      <c r="B32" s="1334"/>
      <c r="C32" s="675">
        <f t="shared" si="0"/>
        <v>14151</v>
      </c>
      <c r="D32" s="675">
        <f t="shared" si="0"/>
        <v>13772</v>
      </c>
      <c r="E32" s="675">
        <f>E8+E12+E16+E20+E24+E28</f>
        <v>13645</v>
      </c>
      <c r="F32" s="676">
        <f>F8+F12+F16+F20+F24+F28</f>
        <v>13445</v>
      </c>
      <c r="G32" s="677">
        <f>G8+G12+G16+G20+G24+G28</f>
        <v>12990</v>
      </c>
      <c r="H32" s="678">
        <f t="shared" si="0"/>
        <v>12665</v>
      </c>
    </row>
    <row r="33" spans="1:8" ht="20.100000000000001" customHeight="1">
      <c r="A33" s="1319" t="s">
        <v>144</v>
      </c>
      <c r="B33" s="1331" t="s">
        <v>142</v>
      </c>
      <c r="C33" s="679">
        <v>100</v>
      </c>
      <c r="D33" s="679">
        <f>D29/C29*100</f>
        <v>97.584033613445371</v>
      </c>
      <c r="E33" s="679">
        <f>E29/C29*100</f>
        <v>93.067226890756302</v>
      </c>
      <c r="F33" s="680">
        <f>F29/C29*100</f>
        <v>89.075630252100851</v>
      </c>
      <c r="G33" s="681">
        <f>G29/C29*100</f>
        <v>85.399159663865547</v>
      </c>
      <c r="H33" s="682">
        <f>H29/$C$29*100</f>
        <v>82.563025210084035</v>
      </c>
    </row>
    <row r="34" spans="1:8" ht="20.100000000000001" customHeight="1">
      <c r="A34" s="1320"/>
      <c r="B34" s="1332"/>
      <c r="C34" s="683">
        <v>100</v>
      </c>
      <c r="D34" s="683">
        <f>D30/C30*100</f>
        <v>99.723756906077341</v>
      </c>
      <c r="E34" s="683">
        <f>E30/C30*100</f>
        <v>99.861878453038671</v>
      </c>
      <c r="F34" s="684">
        <f>F30/C30*100</f>
        <v>98.756906077348063</v>
      </c>
      <c r="G34" s="685">
        <f>G30/C30*100</f>
        <v>101.17403314917127</v>
      </c>
      <c r="H34" s="686">
        <f>H30/$C$30*100</f>
        <v>102.00276243093921</v>
      </c>
    </row>
    <row r="35" spans="1:8" ht="20.100000000000001" customHeight="1">
      <c r="A35" s="1335"/>
      <c r="B35" s="1337" t="s">
        <v>143</v>
      </c>
      <c r="C35" s="687">
        <v>100</v>
      </c>
      <c r="D35" s="687">
        <f>D31/C31*100</f>
        <v>97.584033613445371</v>
      </c>
      <c r="E35" s="687">
        <f>E31/C31*100</f>
        <v>93.067226890756302</v>
      </c>
      <c r="F35" s="688">
        <f>F31/C31*100</f>
        <v>89.075630252100851</v>
      </c>
      <c r="G35" s="689">
        <f>G31/C31*100</f>
        <v>85.399159663865547</v>
      </c>
      <c r="H35" s="690">
        <f>H31/$C$31*100</f>
        <v>82.563025210084035</v>
      </c>
    </row>
    <row r="36" spans="1:8" ht="20.100000000000001" customHeight="1" thickBot="1">
      <c r="A36" s="1336"/>
      <c r="B36" s="1338"/>
      <c r="C36" s="691">
        <v>100</v>
      </c>
      <c r="D36" s="691">
        <f>D32/C32*100</f>
        <v>97.321744046357153</v>
      </c>
      <c r="E36" s="691">
        <f>E32/C32*100</f>
        <v>96.424280969542792</v>
      </c>
      <c r="F36" s="692">
        <f>F32/C32*100</f>
        <v>95.010953289520174</v>
      </c>
      <c r="G36" s="693">
        <f>G32/C32*100</f>
        <v>91.795632817468729</v>
      </c>
      <c r="H36" s="694">
        <f>H32/C32*100</f>
        <v>89.498975337431986</v>
      </c>
    </row>
    <row r="37" spans="1:8" ht="14.1" customHeight="1">
      <c r="A37" s="717" t="s">
        <v>145</v>
      </c>
      <c r="B37" s="875"/>
      <c r="C37" s="875"/>
      <c r="D37" s="875"/>
      <c r="E37" s="875"/>
      <c r="F37" s="875"/>
      <c r="G37" s="875"/>
    </row>
    <row r="38" spans="1:8" ht="14.1" customHeight="1">
      <c r="A38" s="717"/>
      <c r="B38" s="875"/>
      <c r="C38" s="875"/>
      <c r="D38" s="875"/>
      <c r="E38" s="875"/>
      <c r="F38" s="875"/>
      <c r="G38" s="875"/>
    </row>
    <row r="39" spans="1:8" ht="14.1" customHeight="1"/>
    <row r="40" spans="1:8" ht="14.1" customHeight="1"/>
    <row r="41" spans="1:8" ht="14.1" customHeight="1"/>
    <row r="42" spans="1:8" ht="14.1" customHeight="1"/>
  </sheetData>
  <mergeCells count="30">
    <mergeCell ref="H3:H4"/>
    <mergeCell ref="C3:C4"/>
    <mergeCell ref="D3:D4"/>
    <mergeCell ref="E3:E4"/>
    <mergeCell ref="F3:F4"/>
    <mergeCell ref="G3:G4"/>
    <mergeCell ref="A5:A8"/>
    <mergeCell ref="B5:B6"/>
    <mergeCell ref="B7:B8"/>
    <mergeCell ref="A9:A12"/>
    <mergeCell ref="B9:B10"/>
    <mergeCell ref="B11:B12"/>
    <mergeCell ref="A13:A16"/>
    <mergeCell ref="B13:B14"/>
    <mergeCell ref="B15:B16"/>
    <mergeCell ref="A17:A20"/>
    <mergeCell ref="B17:B18"/>
    <mergeCell ref="B19:B20"/>
    <mergeCell ref="A21:A24"/>
    <mergeCell ref="B21:B22"/>
    <mergeCell ref="B23:B24"/>
    <mergeCell ref="A25:A28"/>
    <mergeCell ref="B25:B26"/>
    <mergeCell ref="B27:B28"/>
    <mergeCell ref="A29:A32"/>
    <mergeCell ref="B29:B30"/>
    <mergeCell ref="B31:B32"/>
    <mergeCell ref="A33:A36"/>
    <mergeCell ref="B33:B34"/>
    <mergeCell ref="B35:B36"/>
  </mergeCells>
  <phoneticPr fontId="7"/>
  <pageMargins left="0.78740157480314965" right="0.78740157480314965" top="0.98425196850393704" bottom="0.78740157480314965" header="0.51181102362204722" footer="0.51181102362204722"/>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DA21-44AB-4D40-B46E-38AD4339F3F6}">
  <sheetPr>
    <tabColor rgb="FF00FFFF"/>
  </sheetPr>
  <dimension ref="A1:H43"/>
  <sheetViews>
    <sheetView zoomScaleNormal="100" workbookViewId="0">
      <pane xSplit="1" ySplit="5" topLeftCell="B6" activePane="bottomRight" state="frozen"/>
      <selection pane="topRight"/>
      <selection pane="bottomLeft"/>
      <selection pane="bottomRight"/>
    </sheetView>
  </sheetViews>
  <sheetFormatPr defaultColWidth="9" defaultRowHeight="13.5"/>
  <cols>
    <col min="1" max="1" width="8.25" style="748" customWidth="1"/>
    <col min="2" max="8" width="10.625" style="748" customWidth="1"/>
    <col min="9" max="16384" width="9" style="748"/>
  </cols>
  <sheetData>
    <row r="1" spans="1:8" ht="18" customHeight="1">
      <c r="A1" s="861" t="s">
        <v>938</v>
      </c>
      <c r="B1" s="862"/>
      <c r="C1" s="862"/>
      <c r="D1" s="862"/>
      <c r="E1" s="717"/>
      <c r="F1" s="862"/>
    </row>
    <row r="2" spans="1:8" ht="18" customHeight="1">
      <c r="A2" s="861"/>
      <c r="B2" s="862"/>
      <c r="C2" s="862"/>
      <c r="D2" s="862"/>
      <c r="E2" s="717"/>
      <c r="F2" s="862"/>
    </row>
    <row r="3" spans="1:8" ht="13.5" customHeight="1" thickBot="1">
      <c r="A3" s="861"/>
      <c r="B3" s="862"/>
      <c r="C3" s="862"/>
      <c r="D3" s="862"/>
      <c r="E3" s="717"/>
      <c r="F3" s="862"/>
      <c r="G3" s="892"/>
      <c r="H3" s="893" t="s">
        <v>934</v>
      </c>
    </row>
    <row r="4" spans="1:8" ht="20.100000000000001" customHeight="1">
      <c r="A4" s="894" t="s">
        <v>133</v>
      </c>
      <c r="B4" s="1322" t="s">
        <v>146</v>
      </c>
      <c r="C4" s="1369" t="s">
        <v>147</v>
      </c>
      <c r="D4" s="1369" t="s">
        <v>148</v>
      </c>
      <c r="E4" s="1370"/>
      <c r="F4" s="1370"/>
      <c r="G4" s="1370"/>
      <c r="H4" s="1371"/>
    </row>
    <row r="5" spans="1:8" ht="24.75" customHeight="1">
      <c r="A5" s="895" t="s">
        <v>132</v>
      </c>
      <c r="B5" s="1323"/>
      <c r="C5" s="1325"/>
      <c r="D5" s="896" t="s">
        <v>149</v>
      </c>
      <c r="E5" s="897" t="s">
        <v>150</v>
      </c>
      <c r="F5" s="897" t="s">
        <v>151</v>
      </c>
      <c r="G5" s="897" t="s">
        <v>152</v>
      </c>
      <c r="H5" s="898" t="s">
        <v>153</v>
      </c>
    </row>
    <row r="6" spans="1:8" ht="20.100000000000001" customHeight="1">
      <c r="A6" s="1253" t="s">
        <v>134</v>
      </c>
      <c r="B6" s="695">
        <f>'Ⅲ-5-9'!G5</f>
        <v>82</v>
      </c>
      <c r="C6" s="696">
        <f>'Ⅲ-5-9'!G7</f>
        <v>82</v>
      </c>
      <c r="D6" s="1355">
        <v>269</v>
      </c>
      <c r="E6" s="1357">
        <v>28</v>
      </c>
      <c r="F6" s="1357">
        <v>4</v>
      </c>
      <c r="G6" s="1357">
        <v>8</v>
      </c>
      <c r="H6" s="1363">
        <v>4</v>
      </c>
    </row>
    <row r="7" spans="1:8" ht="20.100000000000001" customHeight="1">
      <c r="A7" s="1329"/>
      <c r="B7" s="697">
        <f>'Ⅲ-5-9'!G6</f>
        <v>320</v>
      </c>
      <c r="C7" s="698">
        <f>'Ⅲ-5-9'!G8</f>
        <v>2524</v>
      </c>
      <c r="D7" s="1361"/>
      <c r="E7" s="1362"/>
      <c r="F7" s="1362"/>
      <c r="G7" s="1362"/>
      <c r="H7" s="1364"/>
    </row>
    <row r="8" spans="1:8" ht="20.100000000000001" customHeight="1">
      <c r="A8" s="1328" t="s">
        <v>135</v>
      </c>
      <c r="B8" s="695">
        <f>'Ⅲ-5-9'!G9</f>
        <v>78</v>
      </c>
      <c r="C8" s="696">
        <f>'Ⅲ-5-9'!G11</f>
        <v>78</v>
      </c>
      <c r="D8" s="1355">
        <v>138</v>
      </c>
      <c r="E8" s="1357">
        <v>50</v>
      </c>
      <c r="F8" s="1357">
        <v>6</v>
      </c>
      <c r="G8" s="1357">
        <v>5</v>
      </c>
      <c r="H8" s="1367">
        <v>1</v>
      </c>
    </row>
    <row r="9" spans="1:8" ht="18.75" customHeight="1">
      <c r="A9" s="1329"/>
      <c r="B9" s="697">
        <f>'Ⅲ-5-9'!G10</f>
        <v>203</v>
      </c>
      <c r="C9" s="698">
        <f>'Ⅲ-5-9'!G12</f>
        <v>2040</v>
      </c>
      <c r="D9" s="1361"/>
      <c r="E9" s="1362"/>
      <c r="F9" s="1362"/>
      <c r="G9" s="1362"/>
      <c r="H9" s="1368"/>
    </row>
    <row r="10" spans="1:8" ht="20.100000000000001" customHeight="1">
      <c r="A10" s="1328" t="s">
        <v>136</v>
      </c>
      <c r="B10" s="695">
        <f>'Ⅲ-5-9'!G13</f>
        <v>504</v>
      </c>
      <c r="C10" s="696">
        <f>'Ⅲ-5-9'!G15</f>
        <v>504</v>
      </c>
      <c r="D10" s="1355">
        <v>242</v>
      </c>
      <c r="E10" s="1357">
        <v>59</v>
      </c>
      <c r="F10" s="1357">
        <v>12</v>
      </c>
      <c r="G10" s="1357">
        <v>10</v>
      </c>
      <c r="H10" s="1363">
        <v>5</v>
      </c>
    </row>
    <row r="11" spans="1:8" ht="20.100000000000001" customHeight="1">
      <c r="A11" s="1329"/>
      <c r="B11" s="697">
        <f>'Ⅲ-5-9'!G14</f>
        <v>326</v>
      </c>
      <c r="C11" s="698">
        <f>'Ⅲ-5-9'!G16</f>
        <v>3661</v>
      </c>
      <c r="D11" s="1361"/>
      <c r="E11" s="1362"/>
      <c r="F11" s="1362"/>
      <c r="G11" s="1362"/>
      <c r="H11" s="1364"/>
    </row>
    <row r="12" spans="1:8" ht="20.100000000000001" customHeight="1">
      <c r="A12" s="1328" t="s">
        <v>137</v>
      </c>
      <c r="B12" s="695">
        <f>'Ⅲ-5-9'!G17</f>
        <v>42</v>
      </c>
      <c r="C12" s="696">
        <f>'Ⅲ-5-9'!G19</f>
        <v>42</v>
      </c>
      <c r="D12" s="1355">
        <v>103</v>
      </c>
      <c r="E12" s="1357">
        <v>20</v>
      </c>
      <c r="F12" s="1357">
        <v>7</v>
      </c>
      <c r="G12" s="1357">
        <v>2</v>
      </c>
      <c r="H12" s="1365">
        <v>0</v>
      </c>
    </row>
    <row r="13" spans="1:8" ht="20.100000000000001" customHeight="1">
      <c r="A13" s="1329"/>
      <c r="B13" s="697">
        <f>'Ⅲ-5-9'!G18</f>
        <v>129</v>
      </c>
      <c r="C13" s="698">
        <f>'Ⅲ-5-9'!G20</f>
        <v>1095</v>
      </c>
      <c r="D13" s="1361"/>
      <c r="E13" s="1362"/>
      <c r="F13" s="1362"/>
      <c r="G13" s="1362"/>
      <c r="H13" s="1366"/>
    </row>
    <row r="14" spans="1:8" ht="20.100000000000001" customHeight="1">
      <c r="A14" s="1328" t="s">
        <v>138</v>
      </c>
      <c r="B14" s="695">
        <f>'Ⅲ-5-9'!G21</f>
        <v>60</v>
      </c>
      <c r="C14" s="696">
        <f>'Ⅲ-5-9'!G23</f>
        <v>60</v>
      </c>
      <c r="D14" s="1355">
        <v>97</v>
      </c>
      <c r="E14" s="1357">
        <v>27</v>
      </c>
      <c r="F14" s="1357">
        <v>3</v>
      </c>
      <c r="G14" s="1357">
        <v>2</v>
      </c>
      <c r="H14" s="1363">
        <v>1</v>
      </c>
    </row>
    <row r="15" spans="1:8" ht="20.100000000000001" customHeight="1">
      <c r="A15" s="1329"/>
      <c r="B15" s="697">
        <f>'Ⅲ-5-9'!G22</f>
        <v>129</v>
      </c>
      <c r="C15" s="698">
        <f>'Ⅲ-5-9'!G24</f>
        <v>1261</v>
      </c>
      <c r="D15" s="1361"/>
      <c r="E15" s="1362"/>
      <c r="F15" s="1362"/>
      <c r="G15" s="1362"/>
      <c r="H15" s="1364"/>
    </row>
    <row r="16" spans="1:8" ht="20.100000000000001" customHeight="1">
      <c r="A16" s="1328" t="s">
        <v>139</v>
      </c>
      <c r="B16" s="695">
        <f>'Ⅲ-5-9'!G25</f>
        <v>47</v>
      </c>
      <c r="C16" s="696">
        <f>'Ⅲ-5-9'!G27</f>
        <v>47</v>
      </c>
      <c r="D16" s="1355">
        <v>308</v>
      </c>
      <c r="E16" s="1357">
        <v>42</v>
      </c>
      <c r="F16" s="1357">
        <v>16</v>
      </c>
      <c r="G16" s="1357">
        <v>8</v>
      </c>
      <c r="H16" s="1359">
        <v>0</v>
      </c>
    </row>
    <row r="17" spans="1:8" ht="20.100000000000001" customHeight="1" thickBot="1">
      <c r="A17" s="1329"/>
      <c r="B17" s="697">
        <f>'Ⅲ-5-9'!G26</f>
        <v>358</v>
      </c>
      <c r="C17" s="699">
        <f>'Ⅲ-5-9'!G28</f>
        <v>2409</v>
      </c>
      <c r="D17" s="1356"/>
      <c r="E17" s="1358"/>
      <c r="F17" s="1358"/>
      <c r="G17" s="1358"/>
      <c r="H17" s="1360"/>
    </row>
    <row r="18" spans="1:8" ht="20.100000000000001" customHeight="1">
      <c r="A18" s="1317" t="s">
        <v>25</v>
      </c>
      <c r="B18" s="700">
        <f>(B6+B8+B10+B12+B14+B16)</f>
        <v>813</v>
      </c>
      <c r="C18" s="701">
        <f>(C6+C8+C10+C12+C14+C16)</f>
        <v>813</v>
      </c>
      <c r="D18" s="1349">
        <f>SUM(D6:D17)</f>
        <v>1157</v>
      </c>
      <c r="E18" s="1351">
        <f>SUM(E6:E17)</f>
        <v>226</v>
      </c>
      <c r="F18" s="1351">
        <f>SUM(F6:F17)</f>
        <v>48</v>
      </c>
      <c r="G18" s="1351">
        <f>SUM(G6:G17)</f>
        <v>35</v>
      </c>
      <c r="H18" s="1353">
        <f>SUM(H6:H17)</f>
        <v>11</v>
      </c>
    </row>
    <row r="19" spans="1:8" ht="20.100000000000001" customHeight="1" thickBot="1">
      <c r="A19" s="1348"/>
      <c r="B19" s="702">
        <f>B7+B9+B11+B13+B15+B17</f>
        <v>1465</v>
      </c>
      <c r="C19" s="703">
        <f>C7+C9+C11+C13+C15+C17</f>
        <v>12990</v>
      </c>
      <c r="D19" s="1350"/>
      <c r="E19" s="1352"/>
      <c r="F19" s="1352"/>
      <c r="G19" s="1352"/>
      <c r="H19" s="1354"/>
    </row>
    <row r="20" spans="1:8" ht="15.95" customHeight="1">
      <c r="A20" s="717" t="s">
        <v>154</v>
      </c>
      <c r="B20" s="704"/>
      <c r="C20" s="704"/>
      <c r="D20" s="704"/>
      <c r="E20" s="704"/>
      <c r="F20" s="704"/>
      <c r="G20" s="704"/>
      <c r="H20" s="704"/>
    </row>
    <row r="21" spans="1:8" ht="15.95" customHeight="1">
      <c r="A21" s="899"/>
      <c r="B21" s="705"/>
      <c r="C21" s="705"/>
      <c r="D21" s="705"/>
      <c r="E21" s="705"/>
      <c r="F21" s="705"/>
      <c r="G21" s="705"/>
      <c r="H21" s="705"/>
    </row>
    <row r="22" spans="1:8" ht="15.95" customHeight="1">
      <c r="A22" s="900"/>
      <c r="B22" s="704"/>
      <c r="C22" s="704"/>
      <c r="D22" s="704"/>
      <c r="E22" s="704"/>
      <c r="F22" s="704"/>
      <c r="G22" s="704"/>
      <c r="H22" s="704"/>
    </row>
    <row r="23" spans="1:8" ht="15.95" customHeight="1">
      <c r="A23" s="900"/>
      <c r="B23" s="705"/>
      <c r="C23" s="705"/>
      <c r="D23" s="705"/>
      <c r="E23" s="705"/>
      <c r="F23" s="705"/>
      <c r="G23" s="705"/>
      <c r="H23" s="705"/>
    </row>
    <row r="24" spans="1:8" ht="15.95" customHeight="1">
      <c r="A24" s="899"/>
      <c r="B24" s="704"/>
      <c r="C24" s="704"/>
      <c r="D24" s="704"/>
      <c r="E24" s="704"/>
      <c r="F24" s="704"/>
      <c r="G24" s="704"/>
      <c r="H24" s="704"/>
    </row>
    <row r="25" spans="1:8" ht="15.95" customHeight="1">
      <c r="A25" s="899"/>
      <c r="B25" s="705"/>
      <c r="C25" s="705"/>
      <c r="D25" s="705"/>
      <c r="E25" s="705"/>
      <c r="F25" s="705"/>
      <c r="G25" s="705"/>
      <c r="H25" s="705"/>
    </row>
    <row r="26" spans="1:8" ht="15.95" customHeight="1">
      <c r="A26" s="900"/>
      <c r="B26" s="704"/>
      <c r="C26" s="704"/>
      <c r="D26" s="704"/>
      <c r="E26" s="704"/>
      <c r="F26" s="704"/>
      <c r="G26" s="704"/>
      <c r="H26" s="704"/>
    </row>
    <row r="27" spans="1:8" ht="15.95" customHeight="1">
      <c r="A27" s="900"/>
      <c r="B27" s="705"/>
      <c r="C27" s="705"/>
      <c r="D27" s="705"/>
      <c r="E27" s="705"/>
      <c r="F27" s="705"/>
      <c r="G27" s="705"/>
      <c r="H27" s="705"/>
    </row>
    <row r="28" spans="1:8" ht="15.95" customHeight="1">
      <c r="A28" s="899"/>
      <c r="B28" s="704"/>
      <c r="C28" s="704"/>
      <c r="D28" s="704"/>
      <c r="E28" s="704"/>
      <c r="F28" s="704"/>
      <c r="G28" s="704"/>
      <c r="H28" s="704"/>
    </row>
    <row r="29" spans="1:8" ht="15.95" customHeight="1">
      <c r="A29" s="899"/>
      <c r="B29" s="705"/>
      <c r="C29" s="705"/>
      <c r="D29" s="705"/>
      <c r="E29" s="705"/>
      <c r="F29" s="705"/>
      <c r="G29" s="705"/>
      <c r="H29" s="705"/>
    </row>
    <row r="30" spans="1:8" ht="15.95" customHeight="1">
      <c r="A30" s="1344"/>
      <c r="B30" s="704"/>
      <c r="C30" s="704"/>
      <c r="D30" s="704"/>
      <c r="E30" s="704"/>
      <c r="F30" s="704"/>
      <c r="G30" s="704"/>
      <c r="H30" s="704"/>
    </row>
    <row r="31" spans="1:8" ht="15.95" customHeight="1">
      <c r="A31" s="1344"/>
      <c r="B31" s="705"/>
      <c r="C31" s="705"/>
      <c r="D31" s="705"/>
      <c r="E31" s="705"/>
      <c r="F31" s="705"/>
      <c r="G31" s="705"/>
      <c r="H31" s="705"/>
    </row>
    <row r="32" spans="1:8" ht="15.95" customHeight="1">
      <c r="A32" s="1345"/>
      <c r="B32" s="704"/>
      <c r="C32" s="704"/>
      <c r="D32" s="704"/>
      <c r="E32" s="704"/>
      <c r="F32" s="704"/>
      <c r="G32" s="704"/>
      <c r="H32" s="704"/>
    </row>
    <row r="33" spans="1:8" ht="15.95" customHeight="1">
      <c r="A33" s="1345"/>
      <c r="B33" s="705"/>
      <c r="C33" s="705"/>
      <c r="D33" s="705"/>
      <c r="E33" s="705"/>
      <c r="F33" s="705"/>
      <c r="G33" s="705"/>
      <c r="H33" s="705"/>
    </row>
    <row r="34" spans="1:8" ht="15.95" customHeight="1">
      <c r="A34" s="1346"/>
      <c r="B34" s="706"/>
      <c r="C34" s="707"/>
      <c r="D34" s="707"/>
      <c r="E34" s="707"/>
      <c r="F34" s="707"/>
    </row>
    <row r="35" spans="1:8" ht="15.95" customHeight="1">
      <c r="A35" s="1346"/>
      <c r="B35" s="708"/>
      <c r="C35" s="709"/>
      <c r="D35" s="709"/>
      <c r="E35" s="709"/>
      <c r="F35" s="709"/>
    </row>
    <row r="36" spans="1:8" ht="15.95" customHeight="1">
      <c r="A36" s="1347"/>
      <c r="B36" s="708"/>
      <c r="C36" s="710"/>
      <c r="D36" s="710"/>
      <c r="E36" s="710"/>
      <c r="F36" s="710"/>
    </row>
    <row r="37" spans="1:8" ht="15.95" customHeight="1">
      <c r="A37" s="1347"/>
      <c r="B37" s="708"/>
      <c r="C37" s="708"/>
      <c r="D37" s="708"/>
      <c r="E37" s="708"/>
      <c r="F37" s="708"/>
    </row>
    <row r="38" spans="1:8" ht="14.1" customHeight="1">
      <c r="A38" s="875"/>
      <c r="B38" s="875"/>
      <c r="C38" s="875"/>
      <c r="D38" s="875"/>
      <c r="E38" s="875"/>
      <c r="F38" s="875"/>
    </row>
    <row r="39" spans="1:8" ht="14.1" customHeight="1">
      <c r="A39" s="875"/>
      <c r="B39" s="875"/>
      <c r="C39" s="875"/>
      <c r="D39" s="875"/>
      <c r="E39" s="875"/>
      <c r="F39" s="875"/>
    </row>
    <row r="40" spans="1:8" ht="14.1" customHeight="1"/>
    <row r="41" spans="1:8" ht="14.1" customHeight="1"/>
    <row r="42" spans="1:8" ht="14.1" customHeight="1"/>
    <row r="43" spans="1:8" ht="14.1" customHeight="1"/>
  </sheetData>
  <mergeCells count="47">
    <mergeCell ref="B4:B5"/>
    <mergeCell ref="C4:C5"/>
    <mergeCell ref="D4:H4"/>
    <mergeCell ref="A6:A7"/>
    <mergeCell ref="D6:D7"/>
    <mergeCell ref="E6:E7"/>
    <mergeCell ref="F6:F7"/>
    <mergeCell ref="G6:G7"/>
    <mergeCell ref="H6:H7"/>
    <mergeCell ref="H10:H11"/>
    <mergeCell ref="A8:A9"/>
    <mergeCell ref="D8:D9"/>
    <mergeCell ref="E8:E9"/>
    <mergeCell ref="F8:F9"/>
    <mergeCell ref="G8:G9"/>
    <mergeCell ref="H8:H9"/>
    <mergeCell ref="A10:A11"/>
    <mergeCell ref="D10:D11"/>
    <mergeCell ref="E10:E11"/>
    <mergeCell ref="F10:F11"/>
    <mergeCell ref="G10:G11"/>
    <mergeCell ref="H14:H15"/>
    <mergeCell ref="A12:A13"/>
    <mergeCell ref="D12:D13"/>
    <mergeCell ref="E12:E13"/>
    <mergeCell ref="F12:F13"/>
    <mergeCell ref="G12:G13"/>
    <mergeCell ref="H12:H13"/>
    <mergeCell ref="A14:A15"/>
    <mergeCell ref="D14:D15"/>
    <mergeCell ref="E14:E15"/>
    <mergeCell ref="F14:F15"/>
    <mergeCell ref="G14:G15"/>
    <mergeCell ref="F18:F19"/>
    <mergeCell ref="G18:G19"/>
    <mergeCell ref="H18:H19"/>
    <mergeCell ref="A16:A17"/>
    <mergeCell ref="D16:D17"/>
    <mergeCell ref="E16:E17"/>
    <mergeCell ref="F16:F17"/>
    <mergeCell ref="G16:G17"/>
    <mergeCell ref="H16:H17"/>
    <mergeCell ref="A30:A33"/>
    <mergeCell ref="A34:A37"/>
    <mergeCell ref="A18:A19"/>
    <mergeCell ref="D18:D19"/>
    <mergeCell ref="E18:E19"/>
  </mergeCells>
  <phoneticPr fontId="7"/>
  <pageMargins left="0.74803149606299213" right="0.78740157480314965" top="0.98425196850393704" bottom="0.78740157480314965" header="0.51181102362204722" footer="0.51181102362204722"/>
  <pageSetup paperSize="9" scale="10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0F11-9131-4E05-BAB3-F87E179D3229}">
  <sheetPr>
    <tabColor rgb="FFFF99FF"/>
  </sheetPr>
  <dimension ref="A2:L58"/>
  <sheetViews>
    <sheetView zoomScaleNormal="100" workbookViewId="0"/>
  </sheetViews>
  <sheetFormatPr defaultRowHeight="12"/>
  <cols>
    <col min="1" max="1" width="9" style="901"/>
    <col min="2" max="2" width="4.125" style="901" customWidth="1"/>
    <col min="3" max="3" width="5.125" style="901" customWidth="1"/>
    <col min="4" max="4" width="6.375" style="901" customWidth="1"/>
    <col min="5" max="5" width="15.875" style="901" customWidth="1"/>
    <col min="6" max="6" width="4.875" style="901" customWidth="1"/>
    <col min="7" max="9" width="20.875" style="901" customWidth="1"/>
    <col min="10" max="257" width="9" style="901"/>
    <col min="258" max="258" width="4.125" style="901" customWidth="1"/>
    <col min="259" max="259" width="5.125" style="901" customWidth="1"/>
    <col min="260" max="260" width="6.375" style="901" customWidth="1"/>
    <col min="261" max="261" width="15.875" style="901" customWidth="1"/>
    <col min="262" max="262" width="4.875" style="901" customWidth="1"/>
    <col min="263" max="265" width="20.875" style="901" customWidth="1"/>
    <col min="266" max="513" width="9" style="901"/>
    <col min="514" max="514" width="4.125" style="901" customWidth="1"/>
    <col min="515" max="515" width="5.125" style="901" customWidth="1"/>
    <col min="516" max="516" width="6.375" style="901" customWidth="1"/>
    <col min="517" max="517" width="15.875" style="901" customWidth="1"/>
    <col min="518" max="518" width="4.875" style="901" customWidth="1"/>
    <col min="519" max="521" width="20.875" style="901" customWidth="1"/>
    <col min="522" max="769" width="9" style="901"/>
    <col min="770" max="770" width="4.125" style="901" customWidth="1"/>
    <col min="771" max="771" width="5.125" style="901" customWidth="1"/>
    <col min="772" max="772" width="6.375" style="901" customWidth="1"/>
    <col min="773" max="773" width="15.875" style="901" customWidth="1"/>
    <col min="774" max="774" width="4.875" style="901" customWidth="1"/>
    <col min="775" max="777" width="20.875" style="901" customWidth="1"/>
    <col min="778" max="1025" width="9" style="901"/>
    <col min="1026" max="1026" width="4.125" style="901" customWidth="1"/>
    <col min="1027" max="1027" width="5.125" style="901" customWidth="1"/>
    <col min="1028" max="1028" width="6.375" style="901" customWidth="1"/>
    <col min="1029" max="1029" width="15.875" style="901" customWidth="1"/>
    <col min="1030" max="1030" width="4.875" style="901" customWidth="1"/>
    <col min="1031" max="1033" width="20.875" style="901" customWidth="1"/>
    <col min="1034" max="1281" width="9" style="901"/>
    <col min="1282" max="1282" width="4.125" style="901" customWidth="1"/>
    <col min="1283" max="1283" width="5.125" style="901" customWidth="1"/>
    <col min="1284" max="1284" width="6.375" style="901" customWidth="1"/>
    <col min="1285" max="1285" width="15.875" style="901" customWidth="1"/>
    <col min="1286" max="1286" width="4.875" style="901" customWidth="1"/>
    <col min="1287" max="1289" width="20.875" style="901" customWidth="1"/>
    <col min="1290" max="1537" width="9" style="901"/>
    <col min="1538" max="1538" width="4.125" style="901" customWidth="1"/>
    <col min="1539" max="1539" width="5.125" style="901" customWidth="1"/>
    <col min="1540" max="1540" width="6.375" style="901" customWidth="1"/>
    <col min="1541" max="1541" width="15.875" style="901" customWidth="1"/>
    <col min="1542" max="1542" width="4.875" style="901" customWidth="1"/>
    <col min="1543" max="1545" width="20.875" style="901" customWidth="1"/>
    <col min="1546" max="1793" width="9" style="901"/>
    <col min="1794" max="1794" width="4.125" style="901" customWidth="1"/>
    <col min="1795" max="1795" width="5.125" style="901" customWidth="1"/>
    <col min="1796" max="1796" width="6.375" style="901" customWidth="1"/>
    <col min="1797" max="1797" width="15.875" style="901" customWidth="1"/>
    <col min="1798" max="1798" width="4.875" style="901" customWidth="1"/>
    <col min="1799" max="1801" width="20.875" style="901" customWidth="1"/>
    <col min="1802" max="2049" width="9" style="901"/>
    <col min="2050" max="2050" width="4.125" style="901" customWidth="1"/>
    <col min="2051" max="2051" width="5.125" style="901" customWidth="1"/>
    <col min="2052" max="2052" width="6.375" style="901" customWidth="1"/>
    <col min="2053" max="2053" width="15.875" style="901" customWidth="1"/>
    <col min="2054" max="2054" width="4.875" style="901" customWidth="1"/>
    <col min="2055" max="2057" width="20.875" style="901" customWidth="1"/>
    <col min="2058" max="2305" width="9" style="901"/>
    <col min="2306" max="2306" width="4.125" style="901" customWidth="1"/>
    <col min="2307" max="2307" width="5.125" style="901" customWidth="1"/>
    <col min="2308" max="2308" width="6.375" style="901" customWidth="1"/>
    <col min="2309" max="2309" width="15.875" style="901" customWidth="1"/>
    <col min="2310" max="2310" width="4.875" style="901" customWidth="1"/>
    <col min="2311" max="2313" width="20.875" style="901" customWidth="1"/>
    <col min="2314" max="2561" width="9" style="901"/>
    <col min="2562" max="2562" width="4.125" style="901" customWidth="1"/>
    <col min="2563" max="2563" width="5.125" style="901" customWidth="1"/>
    <col min="2564" max="2564" width="6.375" style="901" customWidth="1"/>
    <col min="2565" max="2565" width="15.875" style="901" customWidth="1"/>
    <col min="2566" max="2566" width="4.875" style="901" customWidth="1"/>
    <col min="2567" max="2569" width="20.875" style="901" customWidth="1"/>
    <col min="2570" max="2817" width="9" style="901"/>
    <col min="2818" max="2818" width="4.125" style="901" customWidth="1"/>
    <col min="2819" max="2819" width="5.125" style="901" customWidth="1"/>
    <col min="2820" max="2820" width="6.375" style="901" customWidth="1"/>
    <col min="2821" max="2821" width="15.875" style="901" customWidth="1"/>
    <col min="2822" max="2822" width="4.875" style="901" customWidth="1"/>
    <col min="2823" max="2825" width="20.875" style="901" customWidth="1"/>
    <col min="2826" max="3073" width="9" style="901"/>
    <col min="3074" max="3074" width="4.125" style="901" customWidth="1"/>
    <col min="3075" max="3075" width="5.125" style="901" customWidth="1"/>
    <col min="3076" max="3076" width="6.375" style="901" customWidth="1"/>
    <col min="3077" max="3077" width="15.875" style="901" customWidth="1"/>
    <col min="3078" max="3078" width="4.875" style="901" customWidth="1"/>
    <col min="3079" max="3081" width="20.875" style="901" customWidth="1"/>
    <col min="3082" max="3329" width="9" style="901"/>
    <col min="3330" max="3330" width="4.125" style="901" customWidth="1"/>
    <col min="3331" max="3331" width="5.125" style="901" customWidth="1"/>
    <col min="3332" max="3332" width="6.375" style="901" customWidth="1"/>
    <col min="3333" max="3333" width="15.875" style="901" customWidth="1"/>
    <col min="3334" max="3334" width="4.875" style="901" customWidth="1"/>
    <col min="3335" max="3337" width="20.875" style="901" customWidth="1"/>
    <col min="3338" max="3585" width="9" style="901"/>
    <col min="3586" max="3586" width="4.125" style="901" customWidth="1"/>
    <col min="3587" max="3587" width="5.125" style="901" customWidth="1"/>
    <col min="3588" max="3588" width="6.375" style="901" customWidth="1"/>
    <col min="3589" max="3589" width="15.875" style="901" customWidth="1"/>
    <col min="3590" max="3590" width="4.875" style="901" customWidth="1"/>
    <col min="3591" max="3593" width="20.875" style="901" customWidth="1"/>
    <col min="3594" max="3841" width="9" style="901"/>
    <col min="3842" max="3842" width="4.125" style="901" customWidth="1"/>
    <col min="3843" max="3843" width="5.125" style="901" customWidth="1"/>
    <col min="3844" max="3844" width="6.375" style="901" customWidth="1"/>
    <col min="3845" max="3845" width="15.875" style="901" customWidth="1"/>
    <col min="3846" max="3846" width="4.875" style="901" customWidth="1"/>
    <col min="3847" max="3849" width="20.875" style="901" customWidth="1"/>
    <col min="3850" max="4097" width="9" style="901"/>
    <col min="4098" max="4098" width="4.125" style="901" customWidth="1"/>
    <col min="4099" max="4099" width="5.125" style="901" customWidth="1"/>
    <col min="4100" max="4100" width="6.375" style="901" customWidth="1"/>
    <col min="4101" max="4101" width="15.875" style="901" customWidth="1"/>
    <col min="4102" max="4102" width="4.875" style="901" customWidth="1"/>
    <col min="4103" max="4105" width="20.875" style="901" customWidth="1"/>
    <col min="4106" max="4353" width="9" style="901"/>
    <col min="4354" max="4354" width="4.125" style="901" customWidth="1"/>
    <col min="4355" max="4355" width="5.125" style="901" customWidth="1"/>
    <col min="4356" max="4356" width="6.375" style="901" customWidth="1"/>
    <col min="4357" max="4357" width="15.875" style="901" customWidth="1"/>
    <col min="4358" max="4358" width="4.875" style="901" customWidth="1"/>
    <col min="4359" max="4361" width="20.875" style="901" customWidth="1"/>
    <col min="4362" max="4609" width="9" style="901"/>
    <col min="4610" max="4610" width="4.125" style="901" customWidth="1"/>
    <col min="4611" max="4611" width="5.125" style="901" customWidth="1"/>
    <col min="4612" max="4612" width="6.375" style="901" customWidth="1"/>
    <col min="4613" max="4613" width="15.875" style="901" customWidth="1"/>
    <col min="4614" max="4614" width="4.875" style="901" customWidth="1"/>
    <col min="4615" max="4617" width="20.875" style="901" customWidth="1"/>
    <col min="4618" max="4865" width="9" style="901"/>
    <col min="4866" max="4866" width="4.125" style="901" customWidth="1"/>
    <col min="4867" max="4867" width="5.125" style="901" customWidth="1"/>
    <col min="4868" max="4868" width="6.375" style="901" customWidth="1"/>
    <col min="4869" max="4869" width="15.875" style="901" customWidth="1"/>
    <col min="4870" max="4870" width="4.875" style="901" customWidth="1"/>
    <col min="4871" max="4873" width="20.875" style="901" customWidth="1"/>
    <col min="4874" max="5121" width="9" style="901"/>
    <col min="5122" max="5122" width="4.125" style="901" customWidth="1"/>
    <col min="5123" max="5123" width="5.125" style="901" customWidth="1"/>
    <col min="5124" max="5124" width="6.375" style="901" customWidth="1"/>
    <col min="5125" max="5125" width="15.875" style="901" customWidth="1"/>
    <col min="5126" max="5126" width="4.875" style="901" customWidth="1"/>
    <col min="5127" max="5129" width="20.875" style="901" customWidth="1"/>
    <col min="5130" max="5377" width="9" style="901"/>
    <col min="5378" max="5378" width="4.125" style="901" customWidth="1"/>
    <col min="5379" max="5379" width="5.125" style="901" customWidth="1"/>
    <col min="5380" max="5380" width="6.375" style="901" customWidth="1"/>
    <col min="5381" max="5381" width="15.875" style="901" customWidth="1"/>
    <col min="5382" max="5382" width="4.875" style="901" customWidth="1"/>
    <col min="5383" max="5385" width="20.875" style="901" customWidth="1"/>
    <col min="5386" max="5633" width="9" style="901"/>
    <col min="5634" max="5634" width="4.125" style="901" customWidth="1"/>
    <col min="5635" max="5635" width="5.125" style="901" customWidth="1"/>
    <col min="5636" max="5636" width="6.375" style="901" customWidth="1"/>
    <col min="5637" max="5637" width="15.875" style="901" customWidth="1"/>
    <col min="5638" max="5638" width="4.875" style="901" customWidth="1"/>
    <col min="5639" max="5641" width="20.875" style="901" customWidth="1"/>
    <col min="5642" max="5889" width="9" style="901"/>
    <col min="5890" max="5890" width="4.125" style="901" customWidth="1"/>
    <col min="5891" max="5891" width="5.125" style="901" customWidth="1"/>
    <col min="5892" max="5892" width="6.375" style="901" customWidth="1"/>
    <col min="5893" max="5893" width="15.875" style="901" customWidth="1"/>
    <col min="5894" max="5894" width="4.875" style="901" customWidth="1"/>
    <col min="5895" max="5897" width="20.875" style="901" customWidth="1"/>
    <col min="5898" max="6145" width="9" style="901"/>
    <col min="6146" max="6146" width="4.125" style="901" customWidth="1"/>
    <col min="6147" max="6147" width="5.125" style="901" customWidth="1"/>
    <col min="6148" max="6148" width="6.375" style="901" customWidth="1"/>
    <col min="6149" max="6149" width="15.875" style="901" customWidth="1"/>
    <col min="6150" max="6150" width="4.875" style="901" customWidth="1"/>
    <col min="6151" max="6153" width="20.875" style="901" customWidth="1"/>
    <col min="6154" max="6401" width="9" style="901"/>
    <col min="6402" max="6402" width="4.125" style="901" customWidth="1"/>
    <col min="6403" max="6403" width="5.125" style="901" customWidth="1"/>
    <col min="6404" max="6404" width="6.375" style="901" customWidth="1"/>
    <col min="6405" max="6405" width="15.875" style="901" customWidth="1"/>
    <col min="6406" max="6406" width="4.875" style="901" customWidth="1"/>
    <col min="6407" max="6409" width="20.875" style="901" customWidth="1"/>
    <col min="6410" max="6657" width="9" style="901"/>
    <col min="6658" max="6658" width="4.125" style="901" customWidth="1"/>
    <col min="6659" max="6659" width="5.125" style="901" customWidth="1"/>
    <col min="6660" max="6660" width="6.375" style="901" customWidth="1"/>
    <col min="6661" max="6661" width="15.875" style="901" customWidth="1"/>
    <col min="6662" max="6662" width="4.875" style="901" customWidth="1"/>
    <col min="6663" max="6665" width="20.875" style="901" customWidth="1"/>
    <col min="6666" max="6913" width="9" style="901"/>
    <col min="6914" max="6914" width="4.125" style="901" customWidth="1"/>
    <col min="6915" max="6915" width="5.125" style="901" customWidth="1"/>
    <col min="6916" max="6916" width="6.375" style="901" customWidth="1"/>
    <col min="6917" max="6917" width="15.875" style="901" customWidth="1"/>
    <col min="6918" max="6918" width="4.875" style="901" customWidth="1"/>
    <col min="6919" max="6921" width="20.875" style="901" customWidth="1"/>
    <col min="6922" max="7169" width="9" style="901"/>
    <col min="7170" max="7170" width="4.125" style="901" customWidth="1"/>
    <col min="7171" max="7171" width="5.125" style="901" customWidth="1"/>
    <col min="7172" max="7172" width="6.375" style="901" customWidth="1"/>
    <col min="7173" max="7173" width="15.875" style="901" customWidth="1"/>
    <col min="7174" max="7174" width="4.875" style="901" customWidth="1"/>
    <col min="7175" max="7177" width="20.875" style="901" customWidth="1"/>
    <col min="7178" max="7425" width="9" style="901"/>
    <col min="7426" max="7426" width="4.125" style="901" customWidth="1"/>
    <col min="7427" max="7427" width="5.125" style="901" customWidth="1"/>
    <col min="7428" max="7428" width="6.375" style="901" customWidth="1"/>
    <col min="7429" max="7429" width="15.875" style="901" customWidth="1"/>
    <col min="7430" max="7430" width="4.875" style="901" customWidth="1"/>
    <col min="7431" max="7433" width="20.875" style="901" customWidth="1"/>
    <col min="7434" max="7681" width="9" style="901"/>
    <col min="7682" max="7682" width="4.125" style="901" customWidth="1"/>
    <col min="7683" max="7683" width="5.125" style="901" customWidth="1"/>
    <col min="7684" max="7684" width="6.375" style="901" customWidth="1"/>
    <col min="7685" max="7685" width="15.875" style="901" customWidth="1"/>
    <col min="7686" max="7686" width="4.875" style="901" customWidth="1"/>
    <col min="7687" max="7689" width="20.875" style="901" customWidth="1"/>
    <col min="7690" max="7937" width="9" style="901"/>
    <col min="7938" max="7938" width="4.125" style="901" customWidth="1"/>
    <col min="7939" max="7939" width="5.125" style="901" customWidth="1"/>
    <col min="7940" max="7940" width="6.375" style="901" customWidth="1"/>
    <col min="7941" max="7941" width="15.875" style="901" customWidth="1"/>
    <col min="7942" max="7942" width="4.875" style="901" customWidth="1"/>
    <col min="7943" max="7945" width="20.875" style="901" customWidth="1"/>
    <col min="7946" max="8193" width="9" style="901"/>
    <col min="8194" max="8194" width="4.125" style="901" customWidth="1"/>
    <col min="8195" max="8195" width="5.125" style="901" customWidth="1"/>
    <col min="8196" max="8196" width="6.375" style="901" customWidth="1"/>
    <col min="8197" max="8197" width="15.875" style="901" customWidth="1"/>
    <col min="8198" max="8198" width="4.875" style="901" customWidth="1"/>
    <col min="8199" max="8201" width="20.875" style="901" customWidth="1"/>
    <col min="8202" max="8449" width="9" style="901"/>
    <col min="8450" max="8450" width="4.125" style="901" customWidth="1"/>
    <col min="8451" max="8451" width="5.125" style="901" customWidth="1"/>
    <col min="8452" max="8452" width="6.375" style="901" customWidth="1"/>
    <col min="8453" max="8453" width="15.875" style="901" customWidth="1"/>
    <col min="8454" max="8454" width="4.875" style="901" customWidth="1"/>
    <col min="8455" max="8457" width="20.875" style="901" customWidth="1"/>
    <col min="8458" max="8705" width="9" style="901"/>
    <col min="8706" max="8706" width="4.125" style="901" customWidth="1"/>
    <col min="8707" max="8707" width="5.125" style="901" customWidth="1"/>
    <col min="8708" max="8708" width="6.375" style="901" customWidth="1"/>
    <col min="8709" max="8709" width="15.875" style="901" customWidth="1"/>
    <col min="8710" max="8710" width="4.875" style="901" customWidth="1"/>
    <col min="8711" max="8713" width="20.875" style="901" customWidth="1"/>
    <col min="8714" max="8961" width="9" style="901"/>
    <col min="8962" max="8962" width="4.125" style="901" customWidth="1"/>
    <col min="8963" max="8963" width="5.125" style="901" customWidth="1"/>
    <col min="8964" max="8964" width="6.375" style="901" customWidth="1"/>
    <col min="8965" max="8965" width="15.875" style="901" customWidth="1"/>
    <col min="8966" max="8966" width="4.875" style="901" customWidth="1"/>
    <col min="8967" max="8969" width="20.875" style="901" customWidth="1"/>
    <col min="8970" max="9217" width="9" style="901"/>
    <col min="9218" max="9218" width="4.125" style="901" customWidth="1"/>
    <col min="9219" max="9219" width="5.125" style="901" customWidth="1"/>
    <col min="9220" max="9220" width="6.375" style="901" customWidth="1"/>
    <col min="9221" max="9221" width="15.875" style="901" customWidth="1"/>
    <col min="9222" max="9222" width="4.875" style="901" customWidth="1"/>
    <col min="9223" max="9225" width="20.875" style="901" customWidth="1"/>
    <col min="9226" max="9473" width="9" style="901"/>
    <col min="9474" max="9474" width="4.125" style="901" customWidth="1"/>
    <col min="9475" max="9475" width="5.125" style="901" customWidth="1"/>
    <col min="9476" max="9476" width="6.375" style="901" customWidth="1"/>
    <col min="9477" max="9477" width="15.875" style="901" customWidth="1"/>
    <col min="9478" max="9478" width="4.875" style="901" customWidth="1"/>
    <col min="9479" max="9481" width="20.875" style="901" customWidth="1"/>
    <col min="9482" max="9729" width="9" style="901"/>
    <col min="9730" max="9730" width="4.125" style="901" customWidth="1"/>
    <col min="9731" max="9731" width="5.125" style="901" customWidth="1"/>
    <col min="9732" max="9732" width="6.375" style="901" customWidth="1"/>
    <col min="9733" max="9733" width="15.875" style="901" customWidth="1"/>
    <col min="9734" max="9734" width="4.875" style="901" customWidth="1"/>
    <col min="9735" max="9737" width="20.875" style="901" customWidth="1"/>
    <col min="9738" max="9985" width="9" style="901"/>
    <col min="9986" max="9986" width="4.125" style="901" customWidth="1"/>
    <col min="9987" max="9987" width="5.125" style="901" customWidth="1"/>
    <col min="9988" max="9988" width="6.375" style="901" customWidth="1"/>
    <col min="9989" max="9989" width="15.875" style="901" customWidth="1"/>
    <col min="9990" max="9990" width="4.875" style="901" customWidth="1"/>
    <col min="9991" max="9993" width="20.875" style="901" customWidth="1"/>
    <col min="9994" max="10241" width="9" style="901"/>
    <col min="10242" max="10242" width="4.125" style="901" customWidth="1"/>
    <col min="10243" max="10243" width="5.125" style="901" customWidth="1"/>
    <col min="10244" max="10244" width="6.375" style="901" customWidth="1"/>
    <col min="10245" max="10245" width="15.875" style="901" customWidth="1"/>
    <col min="10246" max="10246" width="4.875" style="901" customWidth="1"/>
    <col min="10247" max="10249" width="20.875" style="901" customWidth="1"/>
    <col min="10250" max="10497" width="9" style="901"/>
    <col min="10498" max="10498" width="4.125" style="901" customWidth="1"/>
    <col min="10499" max="10499" width="5.125" style="901" customWidth="1"/>
    <col min="10500" max="10500" width="6.375" style="901" customWidth="1"/>
    <col min="10501" max="10501" width="15.875" style="901" customWidth="1"/>
    <col min="10502" max="10502" width="4.875" style="901" customWidth="1"/>
    <col min="10503" max="10505" width="20.875" style="901" customWidth="1"/>
    <col min="10506" max="10753" width="9" style="901"/>
    <col min="10754" max="10754" width="4.125" style="901" customWidth="1"/>
    <col min="10755" max="10755" width="5.125" style="901" customWidth="1"/>
    <col min="10756" max="10756" width="6.375" style="901" customWidth="1"/>
    <col min="10757" max="10757" width="15.875" style="901" customWidth="1"/>
    <col min="10758" max="10758" width="4.875" style="901" customWidth="1"/>
    <col min="10759" max="10761" width="20.875" style="901" customWidth="1"/>
    <col min="10762" max="11009" width="9" style="901"/>
    <col min="11010" max="11010" width="4.125" style="901" customWidth="1"/>
    <col min="11011" max="11011" width="5.125" style="901" customWidth="1"/>
    <col min="11012" max="11012" width="6.375" style="901" customWidth="1"/>
    <col min="11013" max="11013" width="15.875" style="901" customWidth="1"/>
    <col min="11014" max="11014" width="4.875" style="901" customWidth="1"/>
    <col min="11015" max="11017" width="20.875" style="901" customWidth="1"/>
    <col min="11018" max="11265" width="9" style="901"/>
    <col min="11266" max="11266" width="4.125" style="901" customWidth="1"/>
    <col min="11267" max="11267" width="5.125" style="901" customWidth="1"/>
    <col min="11268" max="11268" width="6.375" style="901" customWidth="1"/>
    <col min="11269" max="11269" width="15.875" style="901" customWidth="1"/>
    <col min="11270" max="11270" width="4.875" style="901" customWidth="1"/>
    <col min="11271" max="11273" width="20.875" style="901" customWidth="1"/>
    <col min="11274" max="11521" width="9" style="901"/>
    <col min="11522" max="11522" width="4.125" style="901" customWidth="1"/>
    <col min="11523" max="11523" width="5.125" style="901" customWidth="1"/>
    <col min="11524" max="11524" width="6.375" style="901" customWidth="1"/>
    <col min="11525" max="11525" width="15.875" style="901" customWidth="1"/>
    <col min="11526" max="11526" width="4.875" style="901" customWidth="1"/>
    <col min="11527" max="11529" width="20.875" style="901" customWidth="1"/>
    <col min="11530" max="11777" width="9" style="901"/>
    <col min="11778" max="11778" width="4.125" style="901" customWidth="1"/>
    <col min="11779" max="11779" width="5.125" style="901" customWidth="1"/>
    <col min="11780" max="11780" width="6.375" style="901" customWidth="1"/>
    <col min="11781" max="11781" width="15.875" style="901" customWidth="1"/>
    <col min="11782" max="11782" width="4.875" style="901" customWidth="1"/>
    <col min="11783" max="11785" width="20.875" style="901" customWidth="1"/>
    <col min="11786" max="12033" width="9" style="901"/>
    <col min="12034" max="12034" width="4.125" style="901" customWidth="1"/>
    <col min="12035" max="12035" width="5.125" style="901" customWidth="1"/>
    <col min="12036" max="12036" width="6.375" style="901" customWidth="1"/>
    <col min="12037" max="12037" width="15.875" style="901" customWidth="1"/>
    <col min="12038" max="12038" width="4.875" style="901" customWidth="1"/>
    <col min="12039" max="12041" width="20.875" style="901" customWidth="1"/>
    <col min="12042" max="12289" width="9" style="901"/>
    <col min="12290" max="12290" width="4.125" style="901" customWidth="1"/>
    <col min="12291" max="12291" width="5.125" style="901" customWidth="1"/>
    <col min="12292" max="12292" width="6.375" style="901" customWidth="1"/>
    <col min="12293" max="12293" width="15.875" style="901" customWidth="1"/>
    <col min="12294" max="12294" width="4.875" style="901" customWidth="1"/>
    <col min="12295" max="12297" width="20.875" style="901" customWidth="1"/>
    <col min="12298" max="12545" width="9" style="901"/>
    <col min="12546" max="12546" width="4.125" style="901" customWidth="1"/>
    <col min="12547" max="12547" width="5.125" style="901" customWidth="1"/>
    <col min="12548" max="12548" width="6.375" style="901" customWidth="1"/>
    <col min="12549" max="12549" width="15.875" style="901" customWidth="1"/>
    <col min="12550" max="12550" width="4.875" style="901" customWidth="1"/>
    <col min="12551" max="12553" width="20.875" style="901" customWidth="1"/>
    <col min="12554" max="12801" width="9" style="901"/>
    <col min="12802" max="12802" width="4.125" style="901" customWidth="1"/>
    <col min="12803" max="12803" width="5.125" style="901" customWidth="1"/>
    <col min="12804" max="12804" width="6.375" style="901" customWidth="1"/>
    <col min="12805" max="12805" width="15.875" style="901" customWidth="1"/>
    <col min="12806" max="12806" width="4.875" style="901" customWidth="1"/>
    <col min="12807" max="12809" width="20.875" style="901" customWidth="1"/>
    <col min="12810" max="13057" width="9" style="901"/>
    <col min="13058" max="13058" width="4.125" style="901" customWidth="1"/>
    <col min="13059" max="13059" width="5.125" style="901" customWidth="1"/>
    <col min="13060" max="13060" width="6.375" style="901" customWidth="1"/>
    <col min="13061" max="13061" width="15.875" style="901" customWidth="1"/>
    <col min="13062" max="13062" width="4.875" style="901" customWidth="1"/>
    <col min="13063" max="13065" width="20.875" style="901" customWidth="1"/>
    <col min="13066" max="13313" width="9" style="901"/>
    <col min="13314" max="13314" width="4.125" style="901" customWidth="1"/>
    <col min="13315" max="13315" width="5.125" style="901" customWidth="1"/>
    <col min="13316" max="13316" width="6.375" style="901" customWidth="1"/>
    <col min="13317" max="13317" width="15.875" style="901" customWidth="1"/>
    <col min="13318" max="13318" width="4.875" style="901" customWidth="1"/>
    <col min="13319" max="13321" width="20.875" style="901" customWidth="1"/>
    <col min="13322" max="13569" width="9" style="901"/>
    <col min="13570" max="13570" width="4.125" style="901" customWidth="1"/>
    <col min="13571" max="13571" width="5.125" style="901" customWidth="1"/>
    <col min="13572" max="13572" width="6.375" style="901" customWidth="1"/>
    <col min="13573" max="13573" width="15.875" style="901" customWidth="1"/>
    <col min="13574" max="13574" width="4.875" style="901" customWidth="1"/>
    <col min="13575" max="13577" width="20.875" style="901" customWidth="1"/>
    <col min="13578" max="13825" width="9" style="901"/>
    <col min="13826" max="13826" width="4.125" style="901" customWidth="1"/>
    <col min="13827" max="13827" width="5.125" style="901" customWidth="1"/>
    <col min="13828" max="13828" width="6.375" style="901" customWidth="1"/>
    <col min="13829" max="13829" width="15.875" style="901" customWidth="1"/>
    <col min="13830" max="13830" width="4.875" style="901" customWidth="1"/>
    <col min="13831" max="13833" width="20.875" style="901" customWidth="1"/>
    <col min="13834" max="14081" width="9" style="901"/>
    <col min="14082" max="14082" width="4.125" style="901" customWidth="1"/>
    <col min="14083" max="14083" width="5.125" style="901" customWidth="1"/>
    <col min="14084" max="14084" width="6.375" style="901" customWidth="1"/>
    <col min="14085" max="14085" width="15.875" style="901" customWidth="1"/>
    <col min="14086" max="14086" width="4.875" style="901" customWidth="1"/>
    <col min="14087" max="14089" width="20.875" style="901" customWidth="1"/>
    <col min="14090" max="14337" width="9" style="901"/>
    <col min="14338" max="14338" width="4.125" style="901" customWidth="1"/>
    <col min="14339" max="14339" width="5.125" style="901" customWidth="1"/>
    <col min="14340" max="14340" width="6.375" style="901" customWidth="1"/>
    <col min="14341" max="14341" width="15.875" style="901" customWidth="1"/>
    <col min="14342" max="14342" width="4.875" style="901" customWidth="1"/>
    <col min="14343" max="14345" width="20.875" style="901" customWidth="1"/>
    <col min="14346" max="14593" width="9" style="901"/>
    <col min="14594" max="14594" width="4.125" style="901" customWidth="1"/>
    <col min="14595" max="14595" width="5.125" style="901" customWidth="1"/>
    <col min="14596" max="14596" width="6.375" style="901" customWidth="1"/>
    <col min="14597" max="14597" width="15.875" style="901" customWidth="1"/>
    <col min="14598" max="14598" width="4.875" style="901" customWidth="1"/>
    <col min="14599" max="14601" width="20.875" style="901" customWidth="1"/>
    <col min="14602" max="14849" width="9" style="901"/>
    <col min="14850" max="14850" width="4.125" style="901" customWidth="1"/>
    <col min="14851" max="14851" width="5.125" style="901" customWidth="1"/>
    <col min="14852" max="14852" width="6.375" style="901" customWidth="1"/>
    <col min="14853" max="14853" width="15.875" style="901" customWidth="1"/>
    <col min="14854" max="14854" width="4.875" style="901" customWidth="1"/>
    <col min="14855" max="14857" width="20.875" style="901" customWidth="1"/>
    <col min="14858" max="15105" width="9" style="901"/>
    <col min="15106" max="15106" width="4.125" style="901" customWidth="1"/>
    <col min="15107" max="15107" width="5.125" style="901" customWidth="1"/>
    <col min="15108" max="15108" width="6.375" style="901" customWidth="1"/>
    <col min="15109" max="15109" width="15.875" style="901" customWidth="1"/>
    <col min="15110" max="15110" width="4.875" style="901" customWidth="1"/>
    <col min="15111" max="15113" width="20.875" style="901" customWidth="1"/>
    <col min="15114" max="15361" width="9" style="901"/>
    <col min="15362" max="15362" width="4.125" style="901" customWidth="1"/>
    <col min="15363" max="15363" width="5.125" style="901" customWidth="1"/>
    <col min="15364" max="15364" width="6.375" style="901" customWidth="1"/>
    <col min="15365" max="15365" width="15.875" style="901" customWidth="1"/>
    <col min="15366" max="15366" width="4.875" style="901" customWidth="1"/>
    <col min="15367" max="15369" width="20.875" style="901" customWidth="1"/>
    <col min="15370" max="15617" width="9" style="901"/>
    <col min="15618" max="15618" width="4.125" style="901" customWidth="1"/>
    <col min="15619" max="15619" width="5.125" style="901" customWidth="1"/>
    <col min="15620" max="15620" width="6.375" style="901" customWidth="1"/>
    <col min="15621" max="15621" width="15.875" style="901" customWidth="1"/>
    <col min="15622" max="15622" width="4.875" style="901" customWidth="1"/>
    <col min="15623" max="15625" width="20.875" style="901" customWidth="1"/>
    <col min="15626" max="15873" width="9" style="901"/>
    <col min="15874" max="15874" width="4.125" style="901" customWidth="1"/>
    <col min="15875" max="15875" width="5.125" style="901" customWidth="1"/>
    <col min="15876" max="15876" width="6.375" style="901" customWidth="1"/>
    <col min="15877" max="15877" width="15.875" style="901" customWidth="1"/>
    <col min="15878" max="15878" width="4.875" style="901" customWidth="1"/>
    <col min="15879" max="15881" width="20.875" style="901" customWidth="1"/>
    <col min="15882" max="16129" width="9" style="901"/>
    <col min="16130" max="16130" width="4.125" style="901" customWidth="1"/>
    <col min="16131" max="16131" width="5.125" style="901" customWidth="1"/>
    <col min="16132" max="16132" width="6.375" style="901" customWidth="1"/>
    <col min="16133" max="16133" width="15.875" style="901" customWidth="1"/>
    <col min="16134" max="16134" width="4.875" style="901" customWidth="1"/>
    <col min="16135" max="16137" width="20.875" style="901" customWidth="1"/>
    <col min="16138" max="16384" width="9" style="901"/>
  </cols>
  <sheetData>
    <row r="2" spans="1:9" ht="18.75">
      <c r="B2" s="902" t="s">
        <v>863</v>
      </c>
    </row>
    <row r="3" spans="1:9" ht="10.5" customHeight="1">
      <c r="B3" s="903"/>
    </row>
    <row r="4" spans="1:9" ht="17.25">
      <c r="B4" s="904" t="s">
        <v>163</v>
      </c>
    </row>
    <row r="5" spans="1:9" ht="12.75" thickBot="1">
      <c r="I5" s="901" t="s">
        <v>939</v>
      </c>
    </row>
    <row r="6" spans="1:9" ht="12" customHeight="1">
      <c r="B6" s="905"/>
      <c r="C6" s="906"/>
      <c r="D6" s="906"/>
      <c r="E6" s="906"/>
      <c r="F6" s="907" t="s">
        <v>5</v>
      </c>
      <c r="G6" s="1404" t="s">
        <v>164</v>
      </c>
      <c r="H6" s="1383" t="s">
        <v>165</v>
      </c>
      <c r="I6" s="1406"/>
    </row>
    <row r="7" spans="1:9" ht="9" customHeight="1">
      <c r="B7" s="908"/>
      <c r="G7" s="1405"/>
      <c r="H7" s="1385"/>
      <c r="I7" s="1407"/>
    </row>
    <row r="8" spans="1:9" ht="12.75" customHeight="1">
      <c r="A8" s="909"/>
      <c r="B8" s="908"/>
      <c r="C8" s="901" t="s">
        <v>166</v>
      </c>
      <c r="E8" s="901" t="s">
        <v>167</v>
      </c>
      <c r="F8" s="910"/>
      <c r="G8" s="1408" t="s">
        <v>168</v>
      </c>
      <c r="H8" s="1409" t="s">
        <v>169</v>
      </c>
      <c r="I8" s="1411" t="s">
        <v>168</v>
      </c>
    </row>
    <row r="9" spans="1:9" ht="9" customHeight="1">
      <c r="B9" s="911"/>
      <c r="C9" s="912"/>
      <c r="D9" s="912"/>
      <c r="E9" s="912"/>
      <c r="F9" s="913"/>
      <c r="G9" s="1405"/>
      <c r="H9" s="1410"/>
      <c r="I9" s="1412"/>
    </row>
    <row r="10" spans="1:9" ht="15.75" customHeight="1">
      <c r="B10" s="914"/>
      <c r="C10" s="1372" t="s">
        <v>170</v>
      </c>
      <c r="D10" s="1373"/>
      <c r="E10" s="1374"/>
      <c r="F10" s="915" t="s">
        <v>22</v>
      </c>
      <c r="G10" s="916">
        <v>63.461124933872803</v>
      </c>
      <c r="H10" s="917">
        <v>60.035268278260403</v>
      </c>
      <c r="I10" s="918">
        <v>117.914665594657</v>
      </c>
    </row>
    <row r="11" spans="1:9" ht="15.75" customHeight="1">
      <c r="B11" s="919"/>
      <c r="C11" s="1372" t="s">
        <v>171</v>
      </c>
      <c r="D11" s="1373"/>
      <c r="E11" s="1374"/>
      <c r="F11" s="915" t="s">
        <v>22</v>
      </c>
      <c r="G11" s="916">
        <v>70.057619446883606</v>
      </c>
      <c r="H11" s="917">
        <v>61.9228857991301</v>
      </c>
      <c r="I11" s="918">
        <v>78.012404229137999</v>
      </c>
    </row>
    <row r="12" spans="1:9" ht="15.75" customHeight="1">
      <c r="B12" s="919"/>
      <c r="C12" s="920"/>
      <c r="D12" s="1397" t="s">
        <v>172</v>
      </c>
      <c r="E12" s="1398"/>
      <c r="F12" s="921" t="s">
        <v>523</v>
      </c>
      <c r="G12" s="922">
        <v>6.4097968676503898</v>
      </c>
      <c r="H12" s="923">
        <v>203.980535279805</v>
      </c>
      <c r="I12" s="924">
        <v>6.45262650860096</v>
      </c>
    </row>
    <row r="13" spans="1:9" ht="15.75" customHeight="1">
      <c r="B13" s="919" t="s">
        <v>11</v>
      </c>
      <c r="C13" s="925" t="s">
        <v>173</v>
      </c>
      <c r="D13" s="1399" t="s">
        <v>174</v>
      </c>
      <c r="E13" s="1400"/>
      <c r="F13" s="926" t="s">
        <v>518</v>
      </c>
      <c r="G13" s="927">
        <v>194.040124736503</v>
      </c>
      <c r="H13" s="928">
        <v>192.301462785448</v>
      </c>
      <c r="I13" s="929">
        <v>87.825664857221597</v>
      </c>
    </row>
    <row r="14" spans="1:9" ht="15.75" customHeight="1">
      <c r="B14" s="919"/>
      <c r="C14" s="925" t="s">
        <v>175</v>
      </c>
      <c r="D14" s="1399" t="s">
        <v>176</v>
      </c>
      <c r="E14" s="1400"/>
      <c r="F14" s="926" t="s">
        <v>518</v>
      </c>
      <c r="G14" s="927">
        <v>135.93989216215701</v>
      </c>
      <c r="H14" s="928">
        <v>119.07861519069</v>
      </c>
      <c r="I14" s="929">
        <v>68.514912685343702</v>
      </c>
    </row>
    <row r="15" spans="1:9" ht="15.75" customHeight="1">
      <c r="B15" s="919"/>
      <c r="C15" s="925" t="s">
        <v>177</v>
      </c>
      <c r="D15" s="1399" t="s">
        <v>178</v>
      </c>
      <c r="E15" s="1400"/>
      <c r="F15" s="926" t="s">
        <v>13</v>
      </c>
      <c r="G15" s="930">
        <v>79146.822355011202</v>
      </c>
      <c r="H15" s="931">
        <v>884217.69413420104</v>
      </c>
      <c r="I15" s="932">
        <v>55931.5470472339</v>
      </c>
    </row>
    <row r="16" spans="1:9" ht="15.75" customHeight="1">
      <c r="B16" s="919" t="s">
        <v>14</v>
      </c>
      <c r="C16" s="925" t="s">
        <v>519</v>
      </c>
      <c r="D16" s="1399" t="s">
        <v>179</v>
      </c>
      <c r="E16" s="1400"/>
      <c r="F16" s="926" t="s">
        <v>13</v>
      </c>
      <c r="G16" s="930">
        <v>78635.522900297903</v>
      </c>
      <c r="H16" s="931">
        <v>867074.48773195001</v>
      </c>
      <c r="I16" s="932">
        <v>54742.630291148504</v>
      </c>
    </row>
    <row r="17" spans="2:12" ht="15.75" customHeight="1">
      <c r="B17" s="919"/>
      <c r="C17" s="933"/>
      <c r="D17" s="1395" t="s">
        <v>180</v>
      </c>
      <c r="E17" s="1396"/>
      <c r="F17" s="934" t="s">
        <v>13</v>
      </c>
      <c r="G17" s="935">
        <v>511.29945471333201</v>
      </c>
      <c r="H17" s="936">
        <v>17143.2064022513</v>
      </c>
      <c r="I17" s="937">
        <v>1188.91675608538</v>
      </c>
    </row>
    <row r="18" spans="2:12" ht="15.75" customHeight="1">
      <c r="B18" s="919"/>
      <c r="C18" s="920" t="s">
        <v>524</v>
      </c>
      <c r="D18" s="1397" t="s">
        <v>178</v>
      </c>
      <c r="E18" s="1398"/>
      <c r="F18" s="921" t="s">
        <v>13</v>
      </c>
      <c r="G18" s="938">
        <v>407.888948033242</v>
      </c>
      <c r="H18" s="939">
        <v>4598.08095750539</v>
      </c>
      <c r="I18" s="940">
        <v>636.84740830783301</v>
      </c>
    </row>
    <row r="19" spans="2:12" ht="15.75" customHeight="1">
      <c r="B19" s="919" t="s">
        <v>15</v>
      </c>
      <c r="C19" s="925" t="s">
        <v>177</v>
      </c>
      <c r="D19" s="1399" t="s">
        <v>179</v>
      </c>
      <c r="E19" s="1400"/>
      <c r="F19" s="926" t="s">
        <v>13</v>
      </c>
      <c r="G19" s="941">
        <v>405.25392883085999</v>
      </c>
      <c r="H19" s="942">
        <v>4508.93339641076</v>
      </c>
      <c r="I19" s="943">
        <v>623.31017226164795</v>
      </c>
    </row>
    <row r="20" spans="2:12" ht="15.75" customHeight="1">
      <c r="B20" s="919"/>
      <c r="C20" s="933" t="s">
        <v>519</v>
      </c>
      <c r="D20" s="1395" t="s">
        <v>180</v>
      </c>
      <c r="E20" s="1396"/>
      <c r="F20" s="934" t="s">
        <v>13</v>
      </c>
      <c r="G20" s="944">
        <v>2.6350192023822498</v>
      </c>
      <c r="H20" s="944">
        <v>89.147561094624095</v>
      </c>
      <c r="I20" s="945">
        <v>13.5372360461854</v>
      </c>
      <c r="L20" s="946"/>
    </row>
    <row r="21" spans="2:12" ht="15.75" customHeight="1">
      <c r="B21" s="919"/>
      <c r="C21" s="1401" t="s">
        <v>181</v>
      </c>
      <c r="D21" s="1397" t="s">
        <v>172</v>
      </c>
      <c r="E21" s="1398"/>
      <c r="F21" s="921" t="s">
        <v>523</v>
      </c>
      <c r="G21" s="947">
        <v>903.22511353872596</v>
      </c>
      <c r="H21" s="948">
        <v>16311.270511017299</v>
      </c>
      <c r="I21" s="949">
        <v>1960.6158612143699</v>
      </c>
    </row>
    <row r="22" spans="2:12" ht="15.75" customHeight="1">
      <c r="B22" s="919" t="s">
        <v>17</v>
      </c>
      <c r="C22" s="1402"/>
      <c r="D22" s="1399" t="s">
        <v>174</v>
      </c>
      <c r="E22" s="1400"/>
      <c r="F22" s="926" t="s">
        <v>518</v>
      </c>
      <c r="G22" s="930">
        <v>27342.818706272199</v>
      </c>
      <c r="H22" s="931">
        <v>15377.355368026299</v>
      </c>
      <c r="I22" s="932">
        <v>26685.6281409197</v>
      </c>
    </row>
    <row r="23" spans="2:12" ht="15.75" customHeight="1">
      <c r="B23" s="919"/>
      <c r="C23" s="1402"/>
      <c r="D23" s="1399" t="s">
        <v>178</v>
      </c>
      <c r="E23" s="1400"/>
      <c r="F23" s="926" t="s">
        <v>18</v>
      </c>
      <c r="G23" s="930">
        <v>11152.833558365</v>
      </c>
      <c r="H23" s="931">
        <v>70706.324894514793</v>
      </c>
      <c r="I23" s="932">
        <v>16994.6731206113</v>
      </c>
    </row>
    <row r="24" spans="2:12" ht="15.75" customHeight="1">
      <c r="B24" s="919"/>
      <c r="C24" s="1402"/>
      <c r="D24" s="1399" t="s">
        <v>179</v>
      </c>
      <c r="E24" s="1400"/>
      <c r="F24" s="926" t="s">
        <v>18</v>
      </c>
      <c r="G24" s="930">
        <v>11080.7847060268</v>
      </c>
      <c r="H24" s="931">
        <v>69335.471167369906</v>
      </c>
      <c r="I24" s="932">
        <v>16633.423473426999</v>
      </c>
    </row>
    <row r="25" spans="2:12" ht="15.75" customHeight="1">
      <c r="B25" s="919"/>
      <c r="C25" s="1402"/>
      <c r="D25" s="1399" t="s">
        <v>180</v>
      </c>
      <c r="E25" s="1400"/>
      <c r="F25" s="926" t="s">
        <v>18</v>
      </c>
      <c r="G25" s="950">
        <v>72.048852338283993</v>
      </c>
      <c r="H25" s="951">
        <v>1370.8537271448699</v>
      </c>
      <c r="I25" s="932">
        <v>361.24964718435899</v>
      </c>
    </row>
    <row r="26" spans="2:12" ht="15.75" customHeight="1" thickBot="1">
      <c r="B26" s="952"/>
      <c r="C26" s="1403"/>
      <c r="D26" s="1387" t="s">
        <v>182</v>
      </c>
      <c r="E26" s="1388"/>
      <c r="F26" s="953" t="s">
        <v>19</v>
      </c>
      <c r="G26" s="954">
        <v>0.65471952866085703</v>
      </c>
      <c r="H26" s="955">
        <v>0.33192686357243301</v>
      </c>
      <c r="I26" s="956">
        <v>0.68279292303455896</v>
      </c>
    </row>
    <row r="27" spans="2:12" ht="15.75" customHeight="1">
      <c r="B27" s="957"/>
      <c r="C27" s="958" t="s">
        <v>20</v>
      </c>
      <c r="D27" s="958" t="s">
        <v>21</v>
      </c>
      <c r="E27" s="959" t="s">
        <v>183</v>
      </c>
      <c r="F27" s="960" t="s">
        <v>22</v>
      </c>
      <c r="G27" s="961">
        <v>30.4210588278792</v>
      </c>
      <c r="H27" s="962">
        <v>5.2331535726806102</v>
      </c>
      <c r="I27" s="963">
        <v>28.167529849086101</v>
      </c>
    </row>
    <row r="28" spans="2:12" ht="15.75" customHeight="1">
      <c r="B28" s="919" t="s">
        <v>23</v>
      </c>
      <c r="C28" s="925"/>
      <c r="D28" s="925" t="s">
        <v>14</v>
      </c>
      <c r="E28" s="964" t="s">
        <v>184</v>
      </c>
      <c r="F28" s="926" t="s">
        <v>22</v>
      </c>
      <c r="G28" s="941">
        <v>63.721541811190008</v>
      </c>
      <c r="H28" s="942">
        <v>92.826837282928807</v>
      </c>
      <c r="I28" s="943">
        <v>67.299592218222216</v>
      </c>
    </row>
    <row r="29" spans="2:12" ht="15.75" customHeight="1">
      <c r="B29" s="919" t="s">
        <v>24</v>
      </c>
      <c r="C29" s="925" t="s">
        <v>16</v>
      </c>
      <c r="D29" s="933" t="s">
        <v>24</v>
      </c>
      <c r="E29" s="965" t="s">
        <v>25</v>
      </c>
      <c r="F29" s="934" t="s">
        <v>22</v>
      </c>
      <c r="G29" s="966">
        <f>SUM(G27:G28)</f>
        <v>94.142600639069201</v>
      </c>
      <c r="H29" s="967">
        <f>SUM(H27:H28)</f>
        <v>98.059990855609414</v>
      </c>
      <c r="I29" s="968">
        <f>SUM(I27:I28)</f>
        <v>95.46712206730831</v>
      </c>
    </row>
    <row r="30" spans="2:12" ht="15.75" customHeight="1">
      <c r="B30" s="919" t="s">
        <v>26</v>
      </c>
      <c r="C30" s="925"/>
      <c r="D30" s="920" t="s">
        <v>185</v>
      </c>
      <c r="E30" s="969" t="s">
        <v>183</v>
      </c>
      <c r="F30" s="921" t="s">
        <v>22</v>
      </c>
      <c r="G30" s="938">
        <v>2.5243605168714698</v>
      </c>
      <c r="H30" s="970">
        <v>1.4552216999632599</v>
      </c>
      <c r="I30" s="971">
        <v>2.31897043412541</v>
      </c>
    </row>
    <row r="31" spans="2:12" ht="15.75" customHeight="1">
      <c r="B31" s="919" t="s">
        <v>520</v>
      </c>
      <c r="C31" s="925" t="s">
        <v>24</v>
      </c>
      <c r="D31" s="925" t="s">
        <v>186</v>
      </c>
      <c r="E31" s="964" t="s">
        <v>184</v>
      </c>
      <c r="F31" s="926" t="s">
        <v>22</v>
      </c>
      <c r="G31" s="941">
        <v>2.6422068297947998</v>
      </c>
      <c r="H31" s="972">
        <v>0.32291665028210598</v>
      </c>
      <c r="I31" s="973">
        <v>2.03756804513979</v>
      </c>
    </row>
    <row r="32" spans="2:12" ht="15.75" customHeight="1">
      <c r="B32" s="919" t="s">
        <v>187</v>
      </c>
      <c r="C32" s="933"/>
      <c r="D32" s="933" t="s">
        <v>188</v>
      </c>
      <c r="E32" s="965" t="s">
        <v>25</v>
      </c>
      <c r="F32" s="934" t="s">
        <v>22</v>
      </c>
      <c r="G32" s="966">
        <f>SUM(G30:G31)</f>
        <v>5.1665673466662696</v>
      </c>
      <c r="H32" s="972">
        <f>SUM(H30:H31)</f>
        <v>1.7781383502453658</v>
      </c>
      <c r="I32" s="968">
        <f>SUM(I30:I31)</f>
        <v>4.3565384792652004</v>
      </c>
    </row>
    <row r="33" spans="2:11" ht="15.75" customHeight="1">
      <c r="B33" s="919" t="s">
        <v>27</v>
      </c>
      <c r="C33" s="1389" t="s">
        <v>189</v>
      </c>
      <c r="D33" s="1390"/>
      <c r="E33" s="1391"/>
      <c r="F33" s="915" t="s">
        <v>22</v>
      </c>
      <c r="G33" s="916">
        <v>0.69083201426450203</v>
      </c>
      <c r="H33" s="974">
        <v>0.161870794145206</v>
      </c>
      <c r="I33" s="975">
        <v>0.30170550955694297</v>
      </c>
    </row>
    <row r="34" spans="2:11" ht="15.75" customHeight="1" thickBot="1">
      <c r="B34" s="952"/>
      <c r="C34" s="1392" t="s">
        <v>190</v>
      </c>
      <c r="D34" s="1393"/>
      <c r="E34" s="1394"/>
      <c r="F34" s="976" t="s">
        <v>22</v>
      </c>
      <c r="G34" s="977">
        <f>G29+G32+G33</f>
        <v>99.999999999999972</v>
      </c>
      <c r="H34" s="978">
        <f>H29+H32+H33</f>
        <v>99.999999999999986</v>
      </c>
      <c r="I34" s="979">
        <f>I29+I32+I33</f>
        <v>100.12536605613045</v>
      </c>
    </row>
    <row r="35" spans="2:11" ht="15.75" customHeight="1">
      <c r="B35" s="957"/>
      <c r="C35" s="958"/>
      <c r="D35" s="958" t="s">
        <v>21</v>
      </c>
      <c r="E35" s="959" t="s">
        <v>183</v>
      </c>
      <c r="F35" s="960" t="s">
        <v>13</v>
      </c>
      <c r="G35" s="961">
        <v>124.14013589323</v>
      </c>
      <c r="H35" s="962">
        <v>236.34197776035799</v>
      </c>
      <c r="I35" s="963">
        <v>169.869495692953</v>
      </c>
    </row>
    <row r="36" spans="2:11" ht="15.75" customHeight="1">
      <c r="B36" s="919"/>
      <c r="C36" s="925" t="s">
        <v>20</v>
      </c>
      <c r="D36" s="925"/>
      <c r="E36" s="964" t="s">
        <v>191</v>
      </c>
      <c r="F36" s="926" t="s">
        <v>13</v>
      </c>
      <c r="G36" s="941">
        <v>25.975383838453102</v>
      </c>
      <c r="H36" s="942">
        <v>31.292565870400999</v>
      </c>
      <c r="I36" s="943">
        <v>24.6678741854893</v>
      </c>
    </row>
    <row r="37" spans="2:11" ht="15.75" customHeight="1">
      <c r="B37" s="919" t="s">
        <v>28</v>
      </c>
      <c r="C37" s="925"/>
      <c r="D37" s="925" t="s">
        <v>14</v>
      </c>
      <c r="E37" s="964" t="s">
        <v>192</v>
      </c>
      <c r="F37" s="926" t="s">
        <v>13</v>
      </c>
      <c r="G37" s="941">
        <v>10.5695611993761</v>
      </c>
      <c r="H37" s="942">
        <v>16.0998056731821</v>
      </c>
      <c r="I37" s="943">
        <v>10.394611838044799</v>
      </c>
    </row>
    <row r="38" spans="2:11" ht="15.75" customHeight="1">
      <c r="B38" s="919" t="s">
        <v>193</v>
      </c>
      <c r="C38" s="925"/>
      <c r="D38" s="925"/>
      <c r="E38" s="964" t="s">
        <v>29</v>
      </c>
      <c r="F38" s="926" t="s">
        <v>13</v>
      </c>
      <c r="G38" s="941">
        <v>13.757668589927601</v>
      </c>
      <c r="H38" s="942">
        <v>55.873556196011499</v>
      </c>
      <c r="I38" s="943">
        <v>21.7990246134861</v>
      </c>
    </row>
    <row r="39" spans="2:11" ht="15.75" customHeight="1">
      <c r="B39" s="919" t="s">
        <v>524</v>
      </c>
      <c r="C39" s="925" t="s">
        <v>16</v>
      </c>
      <c r="D39" s="925" t="s">
        <v>24</v>
      </c>
      <c r="E39" s="964" t="s">
        <v>194</v>
      </c>
      <c r="F39" s="926" t="s">
        <v>13</v>
      </c>
      <c r="G39" s="941">
        <v>209.72781149728161</v>
      </c>
      <c r="H39" s="942">
        <v>4089.0204265568013</v>
      </c>
      <c r="I39" s="943">
        <v>349.00112097111474</v>
      </c>
    </row>
    <row r="40" spans="2:11" ht="15.75" customHeight="1">
      <c r="B40" s="919" t="s">
        <v>177</v>
      </c>
      <c r="C40" s="925"/>
      <c r="D40" s="933"/>
      <c r="E40" s="965" t="s">
        <v>25</v>
      </c>
      <c r="F40" s="934" t="s">
        <v>13</v>
      </c>
      <c r="G40" s="966">
        <f>SUM(G35:G39)</f>
        <v>384.17056101826836</v>
      </c>
      <c r="H40" s="980">
        <f>SUM(H35:H39)</f>
        <v>4428.6283320567536</v>
      </c>
      <c r="I40" s="945">
        <f>SUM(I35:I39)</f>
        <v>575.73212730108798</v>
      </c>
      <c r="K40" s="981"/>
    </row>
    <row r="41" spans="2:11" ht="15.75" customHeight="1">
      <c r="B41" s="919" t="s">
        <v>519</v>
      </c>
      <c r="C41" s="925"/>
      <c r="D41" s="920" t="s">
        <v>185</v>
      </c>
      <c r="E41" s="969" t="s">
        <v>183</v>
      </c>
      <c r="F41" s="921" t="s">
        <v>13</v>
      </c>
      <c r="G41" s="938">
        <v>10.3012343975594</v>
      </c>
      <c r="H41" s="939">
        <v>65.721360910288197</v>
      </c>
      <c r="I41" s="940">
        <v>13.984979878685801</v>
      </c>
    </row>
    <row r="42" spans="2:11" ht="15.75" customHeight="1">
      <c r="B42" s="919" t="s">
        <v>30</v>
      </c>
      <c r="C42" s="925" t="s">
        <v>24</v>
      </c>
      <c r="D42" s="925" t="s">
        <v>186</v>
      </c>
      <c r="E42" s="964" t="s">
        <v>194</v>
      </c>
      <c r="F42" s="926" t="s">
        <v>13</v>
      </c>
      <c r="G42" s="941">
        <v>10.782133415032501</v>
      </c>
      <c r="H42" s="942">
        <v>14.583703443720999</v>
      </c>
      <c r="I42" s="943">
        <v>12.2879307529766</v>
      </c>
    </row>
    <row r="43" spans="2:11" ht="15.75" customHeight="1">
      <c r="B43" s="919" t="s">
        <v>195</v>
      </c>
      <c r="C43" s="933"/>
      <c r="D43" s="933" t="s">
        <v>188</v>
      </c>
      <c r="E43" s="965" t="s">
        <v>25</v>
      </c>
      <c r="F43" s="934" t="s">
        <v>13</v>
      </c>
      <c r="G43" s="966">
        <f>SUM(G41:G42)</f>
        <v>21.083367812591902</v>
      </c>
      <c r="H43" s="967">
        <f>SUM(H41:H42)</f>
        <v>80.305064354009204</v>
      </c>
      <c r="I43" s="968">
        <f>SUM(I41:I42)</f>
        <v>26.272910631662398</v>
      </c>
    </row>
    <row r="44" spans="2:11" ht="15.75" customHeight="1">
      <c r="B44" s="919"/>
      <c r="C44" s="1389" t="s">
        <v>196</v>
      </c>
      <c r="D44" s="1390"/>
      <c r="E44" s="1391"/>
      <c r="F44" s="915" t="s">
        <v>13</v>
      </c>
      <c r="G44" s="916">
        <v>134.441370290789</v>
      </c>
      <c r="H44" s="917">
        <v>302.063338670647</v>
      </c>
      <c r="I44" s="918">
        <v>183.854475571639</v>
      </c>
    </row>
    <row r="45" spans="2:11" ht="15.75" customHeight="1">
      <c r="B45" s="919"/>
      <c r="C45" s="1389" t="s">
        <v>197</v>
      </c>
      <c r="D45" s="1390"/>
      <c r="E45" s="1391"/>
      <c r="F45" s="915" t="s">
        <v>13</v>
      </c>
      <c r="G45" s="916">
        <v>270.812558540071</v>
      </c>
      <c r="H45" s="917">
        <v>4206.8700577401196</v>
      </c>
      <c r="I45" s="918">
        <v>418.15056236111201</v>
      </c>
    </row>
    <row r="46" spans="2:11" ht="15.75" customHeight="1" thickBot="1">
      <c r="B46" s="952"/>
      <c r="C46" s="1392" t="s">
        <v>25</v>
      </c>
      <c r="D46" s="1393"/>
      <c r="E46" s="1394"/>
      <c r="F46" s="976" t="s">
        <v>13</v>
      </c>
      <c r="G46" s="982">
        <f>SUM(G44:G45)</f>
        <v>405.25392883085999</v>
      </c>
      <c r="H46" s="982">
        <f>SUM(H44:H45)</f>
        <v>4508.9333964107664</v>
      </c>
      <c r="I46" s="983">
        <f>SUM(I44:I45)</f>
        <v>602.00503793275107</v>
      </c>
    </row>
    <row r="47" spans="2:11" ht="15.75" customHeight="1">
      <c r="B47" s="957" t="s">
        <v>198</v>
      </c>
      <c r="C47" s="1378" t="s">
        <v>199</v>
      </c>
      <c r="D47" s="1379"/>
      <c r="E47" s="1380"/>
      <c r="F47" s="984" t="s">
        <v>22</v>
      </c>
      <c r="G47" s="985">
        <v>1.3044985682633701</v>
      </c>
      <c r="H47" s="986">
        <v>8.0756360317855709</v>
      </c>
      <c r="I47" s="987">
        <v>3.358275090192</v>
      </c>
    </row>
    <row r="48" spans="2:11" ht="15.75" customHeight="1">
      <c r="B48" s="988" t="s">
        <v>200</v>
      </c>
      <c r="C48" s="1372" t="s">
        <v>201</v>
      </c>
      <c r="D48" s="1373"/>
      <c r="E48" s="1374"/>
      <c r="F48" s="915" t="s">
        <v>22</v>
      </c>
      <c r="G48" s="985">
        <v>0.66895632597671195</v>
      </c>
      <c r="H48" s="917">
        <v>3.82749269276349</v>
      </c>
      <c r="I48" s="918">
        <v>2.6303141693489702</v>
      </c>
    </row>
    <row r="49" spans="2:9" ht="15.75" customHeight="1" thickBot="1">
      <c r="B49" s="952" t="s">
        <v>202</v>
      </c>
      <c r="C49" s="1375" t="s">
        <v>203</v>
      </c>
      <c r="D49" s="1376"/>
      <c r="E49" s="1377"/>
      <c r="F49" s="976" t="s">
        <v>31</v>
      </c>
      <c r="G49" s="989">
        <v>0.85679058062387004</v>
      </c>
      <c r="H49" s="982">
        <v>2.1265192591004798</v>
      </c>
      <c r="I49" s="983">
        <v>0.80512804727625698</v>
      </c>
    </row>
    <row r="50" spans="2:9" ht="15.75" customHeight="1">
      <c r="B50" s="1381" t="s">
        <v>204</v>
      </c>
      <c r="C50" s="1383" t="s">
        <v>205</v>
      </c>
      <c r="D50" s="1384"/>
      <c r="E50" s="959" t="s">
        <v>206</v>
      </c>
      <c r="F50" s="960" t="s">
        <v>18</v>
      </c>
      <c r="G50" s="990">
        <v>4237.3973241684098</v>
      </c>
      <c r="H50" s="991">
        <v>9307.5907172995794</v>
      </c>
      <c r="I50" s="992">
        <v>5897.8434703290604</v>
      </c>
    </row>
    <row r="51" spans="2:9" ht="15.75" customHeight="1">
      <c r="B51" s="1382"/>
      <c r="C51" s="1385" t="s">
        <v>32</v>
      </c>
      <c r="D51" s="1386"/>
      <c r="E51" s="965" t="s">
        <v>183</v>
      </c>
      <c r="F51" s="934" t="s">
        <v>18</v>
      </c>
      <c r="G51" s="993">
        <v>3676.0060144838599</v>
      </c>
      <c r="H51" s="994">
        <v>4644.9353023909998</v>
      </c>
      <c r="I51" s="995">
        <v>4906.2721671485597</v>
      </c>
    </row>
    <row r="52" spans="2:9" ht="15.75" customHeight="1">
      <c r="B52" s="1382"/>
      <c r="C52" s="1372" t="s">
        <v>207</v>
      </c>
      <c r="D52" s="1373"/>
      <c r="E52" s="1374"/>
      <c r="F52" s="915" t="s">
        <v>22</v>
      </c>
      <c r="G52" s="916">
        <v>37.993908023402703</v>
      </c>
      <c r="H52" s="917">
        <v>13.1637314358869</v>
      </c>
      <c r="I52" s="918">
        <v>34.704071260871103</v>
      </c>
    </row>
    <row r="53" spans="2:9" ht="15.75" customHeight="1">
      <c r="B53" s="1382"/>
      <c r="C53" s="1372" t="s">
        <v>208</v>
      </c>
      <c r="D53" s="1373"/>
      <c r="E53" s="1374"/>
      <c r="F53" s="915" t="s">
        <v>22</v>
      </c>
      <c r="G53" s="916">
        <v>86.751506485299402</v>
      </c>
      <c r="H53" s="917">
        <v>49.904808273935799</v>
      </c>
      <c r="I53" s="918">
        <v>83.187561552473994</v>
      </c>
    </row>
    <row r="54" spans="2:9" ht="15.75" customHeight="1">
      <c r="B54" s="919" t="s">
        <v>34</v>
      </c>
      <c r="C54" s="1372" t="s">
        <v>209</v>
      </c>
      <c r="D54" s="1373"/>
      <c r="E54" s="1374"/>
      <c r="F54" s="915" t="s">
        <v>22</v>
      </c>
      <c r="G54" s="916">
        <v>76.638615714960693</v>
      </c>
      <c r="H54" s="917">
        <v>219.26034637556501</v>
      </c>
      <c r="I54" s="918">
        <v>119.929481522277</v>
      </c>
    </row>
    <row r="55" spans="2:9" ht="15.75" customHeight="1">
      <c r="B55" s="919" t="s">
        <v>35</v>
      </c>
      <c r="C55" s="1372" t="s">
        <v>210</v>
      </c>
      <c r="D55" s="1373"/>
      <c r="E55" s="1374"/>
      <c r="F55" s="915" t="s">
        <v>22</v>
      </c>
      <c r="G55" s="916">
        <v>213.64767601130899</v>
      </c>
      <c r="H55" s="917">
        <v>67.810765064127906</v>
      </c>
      <c r="I55" s="918">
        <v>135.92774907859001</v>
      </c>
    </row>
    <row r="56" spans="2:9" ht="15.75" customHeight="1">
      <c r="B56" s="919" t="s">
        <v>211</v>
      </c>
      <c r="C56" s="1372" t="s">
        <v>36</v>
      </c>
      <c r="D56" s="1373"/>
      <c r="E56" s="1374"/>
      <c r="F56" s="915" t="s">
        <v>22</v>
      </c>
      <c r="G56" s="916">
        <v>108.659802467292</v>
      </c>
      <c r="H56" s="917">
        <v>57.717133092237603</v>
      </c>
      <c r="I56" s="918">
        <v>93.638898347582298</v>
      </c>
    </row>
    <row r="57" spans="2:9" ht="15.75" customHeight="1" thickBot="1">
      <c r="B57" s="952" t="s">
        <v>33</v>
      </c>
      <c r="C57" s="1375" t="s">
        <v>212</v>
      </c>
      <c r="D57" s="1376"/>
      <c r="E57" s="1377"/>
      <c r="F57" s="976" t="s">
        <v>22</v>
      </c>
      <c r="G57" s="989">
        <v>37.089873981036</v>
      </c>
      <c r="H57" s="982">
        <v>62.855671990535498</v>
      </c>
      <c r="I57" s="983">
        <v>52.2705756636581</v>
      </c>
    </row>
    <row r="58" spans="2:9" ht="16.5" customHeight="1">
      <c r="G58" s="996"/>
      <c r="I58" s="997" t="s">
        <v>884</v>
      </c>
    </row>
  </sheetData>
  <mergeCells count="40">
    <mergeCell ref="D16:E16"/>
    <mergeCell ref="G6:G7"/>
    <mergeCell ref="H6:I7"/>
    <mergeCell ref="G8:G9"/>
    <mergeCell ref="H8:H9"/>
    <mergeCell ref="I8:I9"/>
    <mergeCell ref="C10:E10"/>
    <mergeCell ref="C11:E11"/>
    <mergeCell ref="D12:E12"/>
    <mergeCell ref="D13:E13"/>
    <mergeCell ref="D14:E14"/>
    <mergeCell ref="D15:E15"/>
    <mergeCell ref="C46:E46"/>
    <mergeCell ref="D17:E17"/>
    <mergeCell ref="D18:E18"/>
    <mergeCell ref="D19:E19"/>
    <mergeCell ref="D20:E20"/>
    <mergeCell ref="C21:C26"/>
    <mergeCell ref="D21:E21"/>
    <mergeCell ref="D22:E22"/>
    <mergeCell ref="D23:E23"/>
    <mergeCell ref="D24:E24"/>
    <mergeCell ref="D25:E25"/>
    <mergeCell ref="D26:E26"/>
    <mergeCell ref="C33:E33"/>
    <mergeCell ref="C34:E34"/>
    <mergeCell ref="C44:E44"/>
    <mergeCell ref="C45:E45"/>
    <mergeCell ref="B50:B53"/>
    <mergeCell ref="C50:D50"/>
    <mergeCell ref="C51:D51"/>
    <mergeCell ref="C52:E52"/>
    <mergeCell ref="C53:E53"/>
    <mergeCell ref="C54:E54"/>
    <mergeCell ref="C55:E55"/>
    <mergeCell ref="C56:E56"/>
    <mergeCell ref="C57:E57"/>
    <mergeCell ref="C47:E47"/>
    <mergeCell ref="C48:E48"/>
    <mergeCell ref="C49:E49"/>
  </mergeCells>
  <phoneticPr fontId="7"/>
  <printOptions horizontalCentered="1"/>
  <pageMargins left="0.78740157480314965" right="0.78740157480314965" top="0.98425196850393704" bottom="0.78740157480314965" header="0.51181102362204722" footer="0.51181102362204722"/>
  <pageSetup paperSize="9" scale="85" orientation="portrait" r:id="rId1"/>
  <headerFooter alignWithMargins="0"/>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27</vt:i4>
      </vt:variant>
      <vt:variant>
        <vt:lpstr>名前付き一覧</vt:lpstr>
      </vt:variant>
      <vt:variant>
        <vt:i4>22</vt:i4>
      </vt:variant>
    </vt:vector>
  </HeadingPairs>
  <TitlesOfParts>
    <vt:vector size="49" baseType="lpstr">
      <vt:lpstr>目次</vt:lpstr>
      <vt:lpstr>Ⅲ-5-4</vt:lpstr>
      <vt:lpstr>Ⅲ-5-6</vt:lpstr>
      <vt:lpstr>Ⅲ-5-7-1</vt:lpstr>
      <vt:lpstr>Ⅲ-5-7-2</vt:lpstr>
      <vt:lpstr>Ⅲ-5-8</vt:lpstr>
      <vt:lpstr>Ⅲ-5-9</vt:lpstr>
      <vt:lpstr>Ⅲ-5-10</vt:lpstr>
      <vt:lpstr>Ⅲ-6-1</vt:lpstr>
      <vt:lpstr>Ⅲ-6-2</vt:lpstr>
      <vt:lpstr>Ⅲ-6-3</vt:lpstr>
      <vt:lpstr>Ⅲ-6-4</vt:lpstr>
      <vt:lpstr>Ⅲ-6-5</vt:lpstr>
      <vt:lpstr>Ⅲ-6-6</vt:lpstr>
      <vt:lpstr>Ⅲ-6-7</vt:lpstr>
      <vt:lpstr>目次 </vt:lpstr>
      <vt:lpstr>Ⅲ-8-1</vt:lpstr>
      <vt:lpstr>Ⅲ-8-2</vt:lpstr>
      <vt:lpstr>Ⅲ-8-3</vt:lpstr>
      <vt:lpstr>Ⅲ-8-4</vt:lpstr>
      <vt:lpstr>Ⅲ-8-5</vt:lpstr>
      <vt:lpstr>Ⅲ-9-1</vt:lpstr>
      <vt:lpstr>Ⅲ-9-2</vt:lpstr>
      <vt:lpstr>Ⅲ-9-4</vt:lpstr>
      <vt:lpstr>Ⅲ-11-1</vt:lpstr>
      <vt:lpstr>Ⅲ-11-2,3</vt:lpstr>
      <vt:lpstr>Ⅲ-11-4,5</vt:lpstr>
      <vt:lpstr>'Ⅲ-11-1'!Print_Area</vt:lpstr>
      <vt:lpstr>'Ⅲ-11-2,3'!Print_Area</vt:lpstr>
      <vt:lpstr>'Ⅲ-11-4,5'!Print_Area</vt:lpstr>
      <vt:lpstr>'Ⅲ-5-10'!Print_Area</vt:lpstr>
      <vt:lpstr>'Ⅲ-5-4'!Print_Area</vt:lpstr>
      <vt:lpstr>'Ⅲ-5-7-1'!Print_Area</vt:lpstr>
      <vt:lpstr>'Ⅲ-5-7-2'!Print_Area</vt:lpstr>
      <vt:lpstr>'Ⅲ-5-8'!Print_Area</vt:lpstr>
      <vt:lpstr>'Ⅲ-5-9'!Print_Area</vt:lpstr>
      <vt:lpstr>'Ⅲ-6-1'!Print_Area</vt:lpstr>
      <vt:lpstr>'Ⅲ-6-2'!Print_Area</vt:lpstr>
      <vt:lpstr>'Ⅲ-6-3'!Print_Area</vt:lpstr>
      <vt:lpstr>'Ⅲ-6-6'!Print_Area</vt:lpstr>
      <vt:lpstr>'Ⅲ-8-1'!Print_Area</vt:lpstr>
      <vt:lpstr>'Ⅲ-8-2'!Print_Area</vt:lpstr>
      <vt:lpstr>'Ⅲ-8-3'!Print_Area</vt:lpstr>
      <vt:lpstr>'Ⅲ-8-4'!Print_Area</vt:lpstr>
      <vt:lpstr>'Ⅲ-9-1'!Print_Area</vt:lpstr>
      <vt:lpstr>'Ⅲ-9-2'!Print_Area</vt:lpstr>
      <vt:lpstr>'Ⅲ-9-4'!Print_Area</vt:lpstr>
      <vt:lpstr>目次!Print_Area</vt:lpstr>
      <vt:lpstr>'目次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